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320" windowHeight="8145"/>
  </bookViews>
  <sheets>
    <sheet name="Sheet1" sheetId="1" r:id="rId1"/>
  </sheets>
  <calcPr calcId="125725" concurrentCalc="0"/>
</workbook>
</file>

<file path=xl/calcChain.xml><?xml version="1.0" encoding="utf-8"?>
<calcChain xmlns="http://schemas.openxmlformats.org/spreadsheetml/2006/main">
  <c r="J154" i="1"/>
  <c r="J155"/>
  <c r="T165"/>
  <c r="J60"/>
  <c r="J76"/>
  <c r="T164"/>
  <c r="U90"/>
  <c r="U157"/>
  <c r="U146"/>
  <c r="U119"/>
  <c r="T155"/>
  <c r="S155"/>
  <c r="R155"/>
  <c r="Q73"/>
  <c r="Q155"/>
  <c r="O73"/>
  <c r="P73"/>
  <c r="P155"/>
  <c r="O155"/>
  <c r="N155"/>
  <c r="M155"/>
  <c r="L155"/>
  <c r="K155"/>
  <c r="A155"/>
  <c r="Q142"/>
  <c r="Q59"/>
  <c r="O59"/>
  <c r="P142"/>
  <c r="O142"/>
  <c r="Q140"/>
  <c r="O140"/>
  <c r="P140"/>
  <c r="T141"/>
  <c r="S141"/>
  <c r="R141"/>
  <c r="Q56"/>
  <c r="Q141"/>
  <c r="O56"/>
  <c r="P56"/>
  <c r="P141"/>
  <c r="O141"/>
  <c r="N141"/>
  <c r="M141"/>
  <c r="L141"/>
  <c r="K141"/>
  <c r="J141"/>
  <c r="A141"/>
  <c r="O74"/>
  <c r="Q74"/>
  <c r="P74"/>
  <c r="T60"/>
  <c r="S60"/>
  <c r="R60"/>
  <c r="Q57"/>
  <c r="Q58"/>
  <c r="Q60"/>
  <c r="O57"/>
  <c r="P57"/>
  <c r="O58"/>
  <c r="P58"/>
  <c r="P59"/>
  <c r="P60"/>
  <c r="O60"/>
  <c r="N60"/>
  <c r="M60"/>
  <c r="L60"/>
  <c r="K60"/>
  <c r="Q70"/>
  <c r="Q71"/>
  <c r="Q72"/>
  <c r="Q75"/>
  <c r="Q76"/>
  <c r="O70"/>
  <c r="O71"/>
  <c r="O72"/>
  <c r="O75"/>
  <c r="O76"/>
  <c r="P76"/>
  <c r="Q37"/>
  <c r="O37"/>
  <c r="P37"/>
  <c r="Q38"/>
  <c r="O38"/>
  <c r="P38"/>
  <c r="Q39"/>
  <c r="O39"/>
  <c r="P39"/>
  <c r="Q40"/>
  <c r="O40"/>
  <c r="P40"/>
  <c r="P41"/>
  <c r="Q46"/>
  <c r="O46"/>
  <c r="P46"/>
  <c r="Q47"/>
  <c r="O47"/>
  <c r="P47"/>
  <c r="Q48"/>
  <c r="O48"/>
  <c r="P48"/>
  <c r="Q49"/>
  <c r="O49"/>
  <c r="P49"/>
  <c r="P50"/>
  <c r="Q83"/>
  <c r="O83"/>
  <c r="P83"/>
  <c r="Q87"/>
  <c r="O87"/>
  <c r="P87"/>
  <c r="P90"/>
  <c r="L165"/>
  <c r="L164"/>
  <c r="O41"/>
  <c r="O50"/>
  <c r="O90"/>
  <c r="J165"/>
  <c r="J164"/>
  <c r="H165"/>
  <c r="O165"/>
  <c r="H164"/>
  <c r="H166"/>
  <c r="Q165"/>
  <c r="T154"/>
  <c r="T156"/>
  <c r="T157"/>
  <c r="S154"/>
  <c r="S156"/>
  <c r="S157"/>
  <c r="R154"/>
  <c r="R156"/>
  <c r="R157"/>
  <c r="R143"/>
  <c r="R144"/>
  <c r="R145"/>
  <c r="R146"/>
  <c r="L154"/>
  <c r="L156"/>
  <c r="L157"/>
  <c r="L158"/>
  <c r="M154"/>
  <c r="M156"/>
  <c r="M157"/>
  <c r="M158"/>
  <c r="N154"/>
  <c r="N156"/>
  <c r="N157"/>
  <c r="N158"/>
  <c r="O154"/>
  <c r="O156"/>
  <c r="O157"/>
  <c r="O158"/>
  <c r="P72"/>
  <c r="P154"/>
  <c r="P156"/>
  <c r="P157"/>
  <c r="P158"/>
  <c r="Q154"/>
  <c r="Q156"/>
  <c r="Q157"/>
  <c r="Q158"/>
  <c r="K154"/>
  <c r="K156"/>
  <c r="K157"/>
  <c r="K158"/>
  <c r="J156"/>
  <c r="J157"/>
  <c r="L143"/>
  <c r="L144"/>
  <c r="L145"/>
  <c r="L146"/>
  <c r="L147"/>
  <c r="M143"/>
  <c r="M144"/>
  <c r="M145"/>
  <c r="M146"/>
  <c r="M147"/>
  <c r="N143"/>
  <c r="N144"/>
  <c r="N145"/>
  <c r="N146"/>
  <c r="N147"/>
  <c r="O143"/>
  <c r="O144"/>
  <c r="O145"/>
  <c r="O146"/>
  <c r="O147"/>
  <c r="P70"/>
  <c r="P143"/>
  <c r="P71"/>
  <c r="P144"/>
  <c r="P75"/>
  <c r="P145"/>
  <c r="P146"/>
  <c r="P147"/>
  <c r="Q143"/>
  <c r="Q144"/>
  <c r="Q145"/>
  <c r="Q146"/>
  <c r="Q147"/>
  <c r="K143"/>
  <c r="K144"/>
  <c r="K145"/>
  <c r="K146"/>
  <c r="K147"/>
  <c r="T143"/>
  <c r="T144"/>
  <c r="T145"/>
  <c r="T146"/>
  <c r="S143"/>
  <c r="S144"/>
  <c r="S145"/>
  <c r="S146"/>
  <c r="R110"/>
  <c r="R111"/>
  <c r="R112"/>
  <c r="R113"/>
  <c r="R114"/>
  <c r="R115"/>
  <c r="R116"/>
  <c r="R117"/>
  <c r="R118"/>
  <c r="R119"/>
  <c r="J143"/>
  <c r="J144"/>
  <c r="J145"/>
  <c r="J146"/>
  <c r="L110"/>
  <c r="L111"/>
  <c r="L112"/>
  <c r="L113"/>
  <c r="L114"/>
  <c r="L115"/>
  <c r="L116"/>
  <c r="L117"/>
  <c r="L118"/>
  <c r="L119"/>
  <c r="L120"/>
  <c r="M110"/>
  <c r="M111"/>
  <c r="M112"/>
  <c r="M113"/>
  <c r="M114"/>
  <c r="M115"/>
  <c r="M116"/>
  <c r="M117"/>
  <c r="M118"/>
  <c r="M119"/>
  <c r="M120"/>
  <c r="N110"/>
  <c r="N111"/>
  <c r="N112"/>
  <c r="N113"/>
  <c r="N114"/>
  <c r="N115"/>
  <c r="N116"/>
  <c r="N117"/>
  <c r="N118"/>
  <c r="N119"/>
  <c r="N120"/>
  <c r="O110"/>
  <c r="O111"/>
  <c r="O112"/>
  <c r="O113"/>
  <c r="O114"/>
  <c r="O115"/>
  <c r="O116"/>
  <c r="O117"/>
  <c r="O118"/>
  <c r="O119"/>
  <c r="O120"/>
  <c r="P110"/>
  <c r="P111"/>
  <c r="P112"/>
  <c r="P113"/>
  <c r="P114"/>
  <c r="P115"/>
  <c r="P116"/>
  <c r="P117"/>
  <c r="P118"/>
  <c r="P119"/>
  <c r="P120"/>
  <c r="Q110"/>
  <c r="Q111"/>
  <c r="Q112"/>
  <c r="Q113"/>
  <c r="Q114"/>
  <c r="Q115"/>
  <c r="Q116"/>
  <c r="Q117"/>
  <c r="Q118"/>
  <c r="Q119"/>
  <c r="Q120"/>
  <c r="K110"/>
  <c r="K111"/>
  <c r="K112"/>
  <c r="K113"/>
  <c r="K114"/>
  <c r="K115"/>
  <c r="K116"/>
  <c r="K117"/>
  <c r="K118"/>
  <c r="K119"/>
  <c r="K120"/>
  <c r="T110"/>
  <c r="T111"/>
  <c r="T112"/>
  <c r="T113"/>
  <c r="T114"/>
  <c r="T115"/>
  <c r="T116"/>
  <c r="T117"/>
  <c r="T118"/>
  <c r="T119"/>
  <c r="S110"/>
  <c r="S111"/>
  <c r="S112"/>
  <c r="S113"/>
  <c r="S114"/>
  <c r="S115"/>
  <c r="S116"/>
  <c r="S117"/>
  <c r="S118"/>
  <c r="S119"/>
  <c r="J110"/>
  <c r="J111"/>
  <c r="J112"/>
  <c r="J113"/>
  <c r="J114"/>
  <c r="J115"/>
  <c r="J116"/>
  <c r="J117"/>
  <c r="J118"/>
  <c r="J119"/>
  <c r="L91"/>
  <c r="M91"/>
  <c r="N91"/>
  <c r="O91"/>
  <c r="P91"/>
  <c r="Q91"/>
  <c r="K91"/>
  <c r="T90"/>
  <c r="S90"/>
  <c r="R90"/>
  <c r="K90"/>
  <c r="L90"/>
  <c r="M90"/>
  <c r="N90"/>
  <c r="Q90"/>
  <c r="J90"/>
  <c r="Q88"/>
  <c r="Q89"/>
  <c r="T76"/>
  <c r="S76"/>
  <c r="N76"/>
  <c r="M76"/>
  <c r="L76"/>
  <c r="K76"/>
  <c r="J41"/>
  <c r="J50"/>
  <c r="S164"/>
  <c r="O88"/>
  <c r="O89"/>
  <c r="O84"/>
  <c r="O85"/>
  <c r="M50"/>
  <c r="M41"/>
  <c r="T41"/>
  <c r="S41"/>
  <c r="R41"/>
  <c r="T50"/>
  <c r="S50"/>
  <c r="R50"/>
  <c r="A154"/>
  <c r="A145"/>
  <c r="A144"/>
  <c r="A143"/>
  <c r="A118"/>
  <c r="A117"/>
  <c r="A116"/>
  <c r="A115"/>
  <c r="A114"/>
  <c r="A113"/>
  <c r="A112"/>
  <c r="A111"/>
  <c r="A110"/>
  <c r="Q85"/>
  <c r="Q84"/>
  <c r="R76"/>
  <c r="N50"/>
  <c r="L50"/>
  <c r="K50"/>
  <c r="K41"/>
  <c r="N41"/>
  <c r="L41"/>
  <c r="K92"/>
  <c r="Q41"/>
  <c r="Q50"/>
  <c r="P88"/>
  <c r="P84"/>
  <c r="P85"/>
  <c r="P89"/>
  <c r="S166"/>
  <c r="T166"/>
  <c r="O92"/>
  <c r="K159"/>
  <c r="K148"/>
  <c r="L166"/>
  <c r="K121"/>
  <c r="O148"/>
  <c r="O159"/>
  <c r="J166"/>
  <c r="O121"/>
  <c r="O164"/>
  <c r="O166"/>
  <c r="Q164"/>
  <c r="Q166"/>
</calcChain>
</file>

<file path=xl/sharedStrings.xml><?xml version="1.0" encoding="utf-8"?>
<sst xmlns="http://schemas.openxmlformats.org/spreadsheetml/2006/main" count="354" uniqueCount="131">
  <si>
    <t xml:space="preserve">UNIVERSITATEA BABEŞ-BOLYAI CLUJ-NAPOCA
</t>
  </si>
  <si>
    <t>Activităţi didactice</t>
  </si>
  <si>
    <t>Sesiune de examene</t>
  </si>
  <si>
    <t>Vacanţă</t>
  </si>
  <si>
    <t>Sem I</t>
  </si>
  <si>
    <t>Sem II</t>
  </si>
  <si>
    <t>I</t>
  </si>
  <si>
    <t>V</t>
  </si>
  <si>
    <t>R</t>
  </si>
  <si>
    <t>Stagii de practică</t>
  </si>
  <si>
    <t xml:space="preserve">iarna </t>
  </si>
  <si>
    <t>prim</t>
  </si>
  <si>
    <t>vara</t>
  </si>
  <si>
    <t>Anul I</t>
  </si>
  <si>
    <t>Anul II</t>
  </si>
  <si>
    <t>II. DESFĂŞURAREA STUDIILOR (în număr de săptămani)</t>
  </si>
  <si>
    <r>
      <t xml:space="preserve">Forma de învăţământ: </t>
    </r>
    <r>
      <rPr>
        <b/>
        <sz val="10"/>
        <color indexed="8"/>
        <rFont val="Times New Roman"/>
        <family val="1"/>
      </rPr>
      <t>cu frecvenţă</t>
    </r>
  </si>
  <si>
    <t>L.P comasate</t>
  </si>
  <si>
    <t xml:space="preserve">III. NUMĂRUL ORELOR PE SĂPTĂMANĂ </t>
  </si>
  <si>
    <t>V. MODUL DE ALEGERE A DISCIPLINELOR OPŢIONALE</t>
  </si>
  <si>
    <t>VII. TABELUL DISCIPLINELOR</t>
  </si>
  <si>
    <t>Felul disciplinei</t>
  </si>
  <si>
    <t>Forme de evaluare</t>
  </si>
  <si>
    <t>Ore fizice săptămânale</t>
  </si>
  <si>
    <t>TOTAL</t>
  </si>
  <si>
    <t>DENUMIREA DISCIPLINELOR</t>
  </si>
  <si>
    <t>COD</t>
  </si>
  <si>
    <t>C</t>
  </si>
  <si>
    <t>S</t>
  </si>
  <si>
    <t>T</t>
  </si>
  <si>
    <t>E</t>
  </si>
  <si>
    <t>VP</t>
  </si>
  <si>
    <t>F</t>
  </si>
  <si>
    <t>Semestrul I</t>
  </si>
  <si>
    <t>Semestrul II</t>
  </si>
  <si>
    <t>DF</t>
  </si>
  <si>
    <t>DS</t>
  </si>
  <si>
    <t>DC</t>
  </si>
  <si>
    <t>Credite ECTS</t>
  </si>
  <si>
    <t>Ore alocate studiului</t>
  </si>
  <si>
    <t>ANUL I, SEMESTRUL 1</t>
  </si>
  <si>
    <t>ANUL I, SEMESTRUL 2</t>
  </si>
  <si>
    <t>ANUL II, SEMESTRUL 3</t>
  </si>
  <si>
    <t>ANUL II, SEMESTRUL 4</t>
  </si>
  <si>
    <t>DISCIPLINE OPȚIONALE</t>
  </si>
  <si>
    <t>%</t>
  </si>
  <si>
    <t>TOTAL CREDITE / ORE PE SĂPTĂMÂNĂ / EVALUĂRI / PROCENT DIN TOTAL DISCIPLINE</t>
  </si>
  <si>
    <t xml:space="preserve">TOTAL ORE FIZICE / TOTAL ORE ALOCATE STUDIULUI </t>
  </si>
  <si>
    <t xml:space="preserve">Anexă la Planul de Învățământ specializarea / programul de studiu: </t>
  </si>
  <si>
    <t>Semestrele 1 - 5 (14 săptămâni)</t>
  </si>
  <si>
    <t>DISCIPLINE DE PREGĂTIRE FUNDAMENTALĂ (DF)</t>
  </si>
  <si>
    <t>DISCIPLINE</t>
  </si>
  <si>
    <t>OBLIGATORII</t>
  </si>
  <si>
    <t>OPȚIONALE</t>
  </si>
  <si>
    <t>ORE FIZICE</t>
  </si>
  <si>
    <t>ORE ALOCATE STUDIULUI</t>
  </si>
  <si>
    <t>NR. DE CREDITE</t>
  </si>
  <si>
    <t>AN I</t>
  </si>
  <si>
    <t>AN II</t>
  </si>
  <si>
    <t>BILANȚ GENERAL</t>
  </si>
  <si>
    <t>L</t>
  </si>
  <si>
    <t>P</t>
  </si>
  <si>
    <t>DISCIPLINE DE SPECIALITATE (DS)</t>
  </si>
  <si>
    <t>DISCIPLINE COMPLEMENTARE (DC)</t>
  </si>
  <si>
    <t xml:space="preserve">FACULTATEA DE MATEMATICĂ ŞI INFORMATICĂ </t>
  </si>
  <si>
    <t>MLR0001</t>
  </si>
  <si>
    <t>Analiză matematică 1 (Analiza pe R)</t>
  </si>
  <si>
    <t>MLR0013</t>
  </si>
  <si>
    <t>Geometrie 1 (Geometrie analitică)</t>
  </si>
  <si>
    <t>MLR5005</t>
  </si>
  <si>
    <t>Fundamentele programării</t>
  </si>
  <si>
    <t>MLR0021</t>
  </si>
  <si>
    <t>MLR0006</t>
  </si>
  <si>
    <t>Analiză matematică 2 (Calcul diferenţial în R^n)</t>
  </si>
  <si>
    <t>MLR0015</t>
  </si>
  <si>
    <t>Geometrie 2 (Geometrie afină)</t>
  </si>
  <si>
    <t>MLR0009</t>
  </si>
  <si>
    <t>Ecuaţii diferenţiale</t>
  </si>
  <si>
    <t>MLR0008</t>
  </si>
  <si>
    <t>Analiză complexă</t>
  </si>
  <si>
    <t>MLR0027</t>
  </si>
  <si>
    <t>Analiză numerică</t>
  </si>
  <si>
    <t>MLR0025</t>
  </si>
  <si>
    <t>Mecanică teoretică</t>
  </si>
  <si>
    <t>MLX2101</t>
  </si>
  <si>
    <t>Curs optional 1</t>
  </si>
  <si>
    <t>MLR0024</t>
  </si>
  <si>
    <t>Astronomie</t>
  </si>
  <si>
    <t>MLX2102</t>
  </si>
  <si>
    <t>Curs optional 2</t>
  </si>
  <si>
    <t>CURS OPȚIONAL 1 (An II, Semestrul 4)</t>
  </si>
  <si>
    <t>MLR0037</t>
  </si>
  <si>
    <t>MLR0033</t>
  </si>
  <si>
    <t>Complemente de analiză matematică</t>
  </si>
  <si>
    <t>MLR2006</t>
  </si>
  <si>
    <t>Istoria matematicii</t>
  </si>
  <si>
    <r>
      <t xml:space="preserve">Domeniul: </t>
    </r>
    <r>
      <rPr>
        <b/>
        <sz val="10"/>
        <color indexed="8"/>
        <rFont val="Times New Roman"/>
        <family val="1"/>
      </rPr>
      <t>Matematică</t>
    </r>
  </si>
  <si>
    <r>
      <t xml:space="preserve">Limba de predare: </t>
    </r>
    <r>
      <rPr>
        <b/>
        <sz val="10"/>
        <color indexed="8"/>
        <rFont val="Times New Roman"/>
        <family val="1"/>
      </rPr>
      <t>română</t>
    </r>
  </si>
  <si>
    <r>
      <t xml:space="preserve">Programul de studiu: </t>
    </r>
    <r>
      <rPr>
        <b/>
        <sz val="10"/>
        <color indexed="8"/>
        <rFont val="Times New Roman"/>
        <family val="1"/>
        <charset val="238"/>
      </rPr>
      <t>Program de Conversie Profesionala</t>
    </r>
    <r>
      <rPr>
        <sz val="10"/>
        <color indexed="8"/>
        <rFont val="Times New Roman"/>
        <family val="1"/>
      </rPr>
      <t xml:space="preserve"> </t>
    </r>
    <r>
      <rPr>
        <b/>
        <sz val="10"/>
        <color indexed="8"/>
        <rFont val="Times New Roman"/>
        <family val="1"/>
      </rPr>
      <t>Matematică</t>
    </r>
  </si>
  <si>
    <r>
      <t>Durata studiilor: 4</t>
    </r>
    <r>
      <rPr>
        <b/>
        <sz val="10"/>
        <color indexed="8"/>
        <rFont val="Times New Roman"/>
        <family val="1"/>
      </rPr>
      <t xml:space="preserve"> semestre</t>
    </r>
  </si>
  <si>
    <t>Elaborarea lucrării de absolvire</t>
  </si>
  <si>
    <t>CURS OPȚIONAL 2 (An II, Semestrul 4)</t>
  </si>
  <si>
    <t>Modelare matematica</t>
  </si>
  <si>
    <t>Semestrele 1 - 4(14 săptămâni)</t>
  </si>
  <si>
    <t>Semestrele 1 - 4 (14 săptămâni)</t>
  </si>
  <si>
    <t>Sem.4: Curs optional 1, se alege unul din urmatoarele 3:</t>
  </si>
  <si>
    <t>Sem.4: Curs optional 2, se alege unul din urmatoarele 3:</t>
  </si>
  <si>
    <t>Algebra 1 (Logica si teoria numerelor)</t>
  </si>
  <si>
    <t>Algebra 2 (Structuri algebrice de bază, algebra liniara)</t>
  </si>
  <si>
    <t>I. CERINŢE PENTRU OBŢINEREA DIPLOMEI DE CONVERSIE PROFESIONALA</t>
  </si>
  <si>
    <t>120 de credite din care 4 credite pentru practica pedagogica de specialitate prevazuta cu calificativul admis sau respins</t>
  </si>
  <si>
    <t>Teoria probabilitatilor si statistică matematică</t>
  </si>
  <si>
    <t>Practica pedagogica de specialitate</t>
  </si>
  <si>
    <t>Didactica geometriei</t>
  </si>
  <si>
    <t>Didactica matematizarii problemelor din diferite domenii de activitate</t>
  </si>
  <si>
    <t xml:space="preserve">Didactica algebrei </t>
  </si>
  <si>
    <t>Didactica ariei curriculare Matematica si Stiinte</t>
  </si>
  <si>
    <t>MLR1019</t>
  </si>
  <si>
    <t>MLR1020</t>
  </si>
  <si>
    <t>MLR1021</t>
  </si>
  <si>
    <t>MLR1022</t>
  </si>
  <si>
    <t>MLR1023</t>
  </si>
  <si>
    <t>MLR1024</t>
  </si>
  <si>
    <t>MLR1026</t>
  </si>
  <si>
    <t>MLR1025</t>
  </si>
  <si>
    <t>MLR1024, MLR1026, MLR0033</t>
  </si>
  <si>
    <t>MLR1025, MLR0037, MLR2006</t>
  </si>
  <si>
    <t>PLAN DE ÎNVĂŢĂMÂNT valabil începând din anul universitar 2015-2016</t>
  </si>
  <si>
    <t>ȘI</t>
  </si>
  <si>
    <r>
      <rPr>
        <b/>
        <sz val="10"/>
        <color indexed="8"/>
        <rFont val="Times New Roman"/>
        <family val="1"/>
      </rPr>
      <t>IV. EXAMENUL DE ABSOLVIRE</t>
    </r>
    <r>
      <rPr>
        <sz val="10"/>
        <color indexed="8"/>
        <rFont val="Times New Roman"/>
        <family val="1"/>
      </rPr>
      <t xml:space="preserve"> - perioada 25 iunie - 10 iulie
Proba : Susţinerea lucrării de absolvire - 10 credite</t>
    </r>
  </si>
  <si>
    <t>10 de credite pentru sustinerea lucrarii de absolvire</t>
  </si>
</sst>
</file>

<file path=xl/styles.xml><?xml version="1.0" encoding="utf-8"?>
<styleSheet xmlns="http://schemas.openxmlformats.org/spreadsheetml/2006/main">
  <numFmts count="1">
    <numFmt numFmtId="164" formatCode="0;\-0;;@"/>
  </numFmts>
  <fonts count="13">
    <font>
      <sz val="11"/>
      <color theme="1"/>
      <name val="Calibri"/>
      <family val="2"/>
      <charset val="238"/>
      <scheme val="minor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9"/>
      <name val="Times New Roman"/>
      <family val="1"/>
    </font>
    <font>
      <b/>
      <sz val="11"/>
      <color indexed="8"/>
      <name val="Times New Roman"/>
      <family val="1"/>
    </font>
    <font>
      <sz val="8"/>
      <name val="Calibri"/>
      <family val="2"/>
      <charset val="238"/>
    </font>
    <font>
      <sz val="10"/>
      <color indexed="8"/>
      <name val="Calibri"/>
      <family val="2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  <charset val="238"/>
    </font>
    <font>
      <b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6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4" xfId="0" applyFont="1" applyBorder="1" applyAlignme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1" fontId="2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1" fillId="0" borderId="1" xfId="0" applyFont="1" applyBorder="1" applyProtection="1"/>
    <xf numFmtId="1" fontId="2" fillId="0" borderId="1" xfId="0" applyNumberFormat="1" applyFont="1" applyBorder="1" applyAlignment="1" applyProtection="1">
      <alignment horizontal="center" vertical="center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/>
    </xf>
    <xf numFmtId="0" fontId="6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center"/>
    </xf>
    <xf numFmtId="0" fontId="1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Protection="1">
      <protection locked="0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Protection="1"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</xf>
    <xf numFmtId="1" fontId="2" fillId="0" borderId="0" xfId="0" applyNumberFormat="1" applyFont="1" applyBorder="1" applyAlignment="1" applyProtection="1">
      <alignment horizontal="center" vertical="center"/>
    </xf>
    <xf numFmtId="1" fontId="2" fillId="0" borderId="0" xfId="0" applyNumberFormat="1" applyFont="1" applyBorder="1" applyAlignment="1" applyProtection="1">
      <alignment horizontal="center"/>
    </xf>
    <xf numFmtId="2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/>
      <protection locked="0"/>
    </xf>
    <xf numFmtId="10" fontId="2" fillId="3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1" fontId="7" fillId="0" borderId="1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1" fillId="0" borderId="0" xfId="0" applyFont="1" applyBorder="1" applyProtection="1"/>
    <xf numFmtId="0" fontId="2" fillId="0" borderId="13" xfId="0" applyFont="1" applyBorder="1" applyAlignment="1" applyProtection="1">
      <alignment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left" vertical="center"/>
      <protection locked="0"/>
    </xf>
    <xf numFmtId="1" fontId="1" fillId="0" borderId="2" xfId="0" applyNumberFormat="1" applyFont="1" applyBorder="1" applyAlignment="1" applyProtection="1">
      <alignment horizontal="center" vertical="center"/>
    </xf>
    <xf numFmtId="1" fontId="1" fillId="2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3" borderId="2" xfId="0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/>
      <protection locked="0"/>
    </xf>
    <xf numFmtId="0" fontId="1" fillId="3" borderId="2" xfId="0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3" borderId="6" xfId="0" applyFont="1" applyFill="1" applyBorder="1" applyAlignment="1" applyProtection="1">
      <alignment horizontal="left" vertical="top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1" fontId="1" fillId="0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" fontId="1" fillId="3" borderId="2" xfId="0" applyNumberFormat="1" applyFont="1" applyFill="1" applyBorder="1" applyAlignment="1" applyProtection="1">
      <alignment horizontal="left" vertical="center"/>
      <protection locked="0"/>
    </xf>
    <xf numFmtId="1" fontId="1" fillId="3" borderId="5" xfId="0" applyNumberFormat="1" applyFont="1" applyFill="1" applyBorder="1" applyAlignment="1" applyProtection="1">
      <alignment horizontal="left" vertical="center"/>
      <protection locked="0"/>
    </xf>
    <xf numFmtId="1" fontId="1" fillId="3" borderId="6" xfId="0" applyNumberFormat="1" applyFont="1" applyFill="1" applyBorder="1" applyAlignment="1" applyProtection="1">
      <alignment horizontal="left" vertical="center"/>
      <protection locked="0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" fontId="2" fillId="0" borderId="5" xfId="0" applyNumberFormat="1" applyFont="1" applyBorder="1" applyAlignment="1" applyProtection="1">
      <alignment horizontal="center" vertical="center"/>
      <protection locked="0"/>
    </xf>
    <xf numFmtId="1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1" fontId="1" fillId="0" borderId="5" xfId="0" applyNumberFormat="1" applyFont="1" applyBorder="1" applyAlignment="1" applyProtection="1">
      <alignment horizontal="center" vertical="center"/>
      <protection locked="0"/>
    </xf>
    <xf numFmtId="1" fontId="1" fillId="0" borderId="6" xfId="0" applyNumberFormat="1" applyFont="1" applyBorder="1" applyAlignment="1" applyProtection="1">
      <alignment horizontal="center" vertical="center"/>
      <protection locked="0"/>
    </xf>
    <xf numFmtId="2" fontId="1" fillId="0" borderId="9" xfId="0" applyNumberFormat="1" applyFont="1" applyBorder="1" applyAlignment="1" applyProtection="1">
      <alignment horizontal="center" vertical="center"/>
    </xf>
    <xf numFmtId="2" fontId="1" fillId="0" borderId="4" xfId="0" applyNumberFormat="1" applyFont="1" applyBorder="1" applyAlignment="1" applyProtection="1">
      <alignment horizontal="center" vertical="center"/>
    </xf>
    <xf numFmtId="2" fontId="1" fillId="0" borderId="10" xfId="0" applyNumberFormat="1" applyFont="1" applyBorder="1" applyAlignment="1" applyProtection="1">
      <alignment horizontal="center" vertical="center"/>
    </xf>
    <xf numFmtId="2" fontId="1" fillId="0" borderId="11" xfId="0" applyNumberFormat="1" applyFont="1" applyBorder="1" applyAlignment="1" applyProtection="1">
      <alignment horizontal="center" vertical="center"/>
    </xf>
    <xf numFmtId="2" fontId="1" fillId="0" borderId="7" xfId="0" applyNumberFormat="1" applyFont="1" applyBorder="1" applyAlignment="1" applyProtection="1">
      <alignment horizontal="center" vertical="center"/>
    </xf>
    <xf numFmtId="2" fontId="1" fillId="0" borderId="8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9" fontId="1" fillId="0" borderId="2" xfId="0" applyNumberFormat="1" applyFont="1" applyBorder="1" applyAlignment="1" applyProtection="1">
      <alignment horizontal="center"/>
    </xf>
    <xf numFmtId="9" fontId="1" fillId="0" borderId="6" xfId="0" applyNumberFormat="1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1" fontId="1" fillId="0" borderId="2" xfId="0" applyNumberFormat="1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top" wrapText="1"/>
      <protection locked="0"/>
    </xf>
    <xf numFmtId="9" fontId="2" fillId="0" borderId="2" xfId="0" applyNumberFormat="1" applyFont="1" applyBorder="1" applyAlignment="1" applyProtection="1">
      <alignment horizontal="center" vertical="center"/>
    </xf>
    <xf numFmtId="9" fontId="2" fillId="0" borderId="6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1" fillId="3" borderId="9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7" xfId="0" applyFont="1" applyFill="1" applyBorder="1" applyAlignment="1" applyProtection="1">
      <alignment horizontal="center" vertical="center" wrapText="1"/>
      <protection locked="0"/>
    </xf>
    <xf numFmtId="0" fontId="1" fillId="3" borderId="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1" fontId="2" fillId="0" borderId="2" xfId="0" applyNumberFormat="1" applyFont="1" applyBorder="1" applyAlignment="1" applyProtection="1">
      <alignment horizontal="center" vertical="center"/>
    </xf>
    <xf numFmtId="1" fontId="2" fillId="0" borderId="5" xfId="0" applyNumberFormat="1" applyFont="1" applyBorder="1" applyAlignment="1" applyProtection="1">
      <alignment horizontal="center" vertical="center"/>
    </xf>
    <xf numFmtId="1" fontId="2" fillId="0" borderId="6" xfId="0" applyNumberFormat="1" applyFont="1" applyBorder="1" applyAlignment="1" applyProtection="1">
      <alignment horizontal="center" vertical="center"/>
    </xf>
    <xf numFmtId="1" fontId="2" fillId="0" borderId="2" xfId="0" applyNumberFormat="1" applyFont="1" applyBorder="1" applyAlignment="1" applyProtection="1">
      <alignment horizontal="center"/>
    </xf>
    <xf numFmtId="1" fontId="2" fillId="0" borderId="5" xfId="0" applyNumberFormat="1" applyFont="1" applyBorder="1" applyAlignment="1" applyProtection="1">
      <alignment horizontal="center"/>
    </xf>
    <xf numFmtId="1" fontId="2" fillId="0" borderId="6" xfId="0" applyNumberFormat="1" applyFont="1" applyBorder="1" applyAlignment="1" applyProtection="1">
      <alignment horizontal="center"/>
    </xf>
    <xf numFmtId="0" fontId="2" fillId="0" borderId="7" xfId="0" applyFont="1" applyBorder="1" applyProtection="1">
      <protection locked="0"/>
    </xf>
  </cellXfs>
  <cellStyles count="1">
    <cellStyle name="Normal" xfId="0" builtinId="0"/>
  </cellStyles>
  <dxfs count="1">
    <dxf>
      <fill>
        <patternFill>
          <bgColor rgb="FF00B050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77"/>
  <sheetViews>
    <sheetView tabSelected="1" zoomScaleNormal="100" workbookViewId="0">
      <selection sqref="A1:K1"/>
    </sheetView>
  </sheetViews>
  <sheetFormatPr defaultRowHeight="12.75"/>
  <cols>
    <col min="1" max="1" width="9.28515625" style="1" customWidth="1"/>
    <col min="2" max="2" width="7.140625" style="1" customWidth="1"/>
    <col min="3" max="3" width="7.28515625" style="1" customWidth="1"/>
    <col min="4" max="5" width="4.7109375" style="1" customWidth="1"/>
    <col min="6" max="6" width="4.5703125" style="1" customWidth="1"/>
    <col min="7" max="7" width="8.140625" style="1" customWidth="1"/>
    <col min="8" max="8" width="8.28515625" style="1" customWidth="1"/>
    <col min="9" max="9" width="5.85546875" style="1" customWidth="1"/>
    <col min="10" max="10" width="7.28515625" style="1" customWidth="1"/>
    <col min="11" max="11" width="5.7109375" style="1" customWidth="1"/>
    <col min="12" max="12" width="6.140625" style="1" customWidth="1"/>
    <col min="13" max="13" width="6.140625" style="30" customWidth="1"/>
    <col min="14" max="14" width="5.5703125" style="1" customWidth="1"/>
    <col min="15" max="19" width="6" style="1" customWidth="1"/>
    <col min="20" max="20" width="6.140625" style="1" customWidth="1"/>
    <col min="21" max="21" width="9.28515625" style="1" customWidth="1"/>
    <col min="22" max="16384" width="9.140625" style="1"/>
  </cols>
  <sheetData>
    <row r="1" spans="1:22" ht="15.75" customHeight="1">
      <c r="A1" s="176" t="s">
        <v>127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N1" s="180" t="s">
        <v>18</v>
      </c>
      <c r="O1" s="180"/>
      <c r="P1" s="180"/>
      <c r="Q1" s="180"/>
      <c r="R1" s="180"/>
      <c r="S1" s="180"/>
      <c r="T1" s="180"/>
      <c r="U1" s="180"/>
    </row>
    <row r="2" spans="1:22" ht="6.75" customHeight="1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76"/>
    </row>
    <row r="3" spans="1:22" ht="18" customHeight="1">
      <c r="A3" s="179" t="s">
        <v>0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N3" s="182"/>
      <c r="O3" s="183"/>
      <c r="P3" s="162" t="s">
        <v>33</v>
      </c>
      <c r="Q3" s="163"/>
      <c r="R3" s="164"/>
      <c r="S3" s="162" t="s">
        <v>34</v>
      </c>
      <c r="T3" s="163"/>
      <c r="U3" s="164"/>
    </row>
    <row r="4" spans="1:22" ht="27" customHeight="1">
      <c r="A4" s="179" t="s">
        <v>64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N4" s="168" t="s">
        <v>13</v>
      </c>
      <c r="O4" s="169"/>
      <c r="P4" s="165">
        <v>12</v>
      </c>
      <c r="Q4" s="166"/>
      <c r="R4" s="167"/>
      <c r="S4" s="165">
        <v>12</v>
      </c>
      <c r="T4" s="166"/>
      <c r="U4" s="167"/>
    </row>
    <row r="5" spans="1:22" ht="16.5" customHeight="1">
      <c r="A5" s="179"/>
      <c r="B5" s="179"/>
      <c r="C5" s="179"/>
      <c r="D5" s="179"/>
      <c r="E5" s="179"/>
      <c r="F5" s="179"/>
      <c r="G5" s="179"/>
      <c r="H5" s="179"/>
      <c r="I5" s="179"/>
      <c r="J5" s="179"/>
      <c r="K5" s="179"/>
      <c r="N5" s="170" t="s">
        <v>14</v>
      </c>
      <c r="O5" s="171"/>
      <c r="P5" s="149">
        <v>12</v>
      </c>
      <c r="Q5" s="150"/>
      <c r="R5" s="151"/>
      <c r="S5" s="149">
        <v>14</v>
      </c>
      <c r="T5" s="150"/>
      <c r="U5" s="151"/>
    </row>
    <row r="6" spans="1:22" ht="15" customHeight="1">
      <c r="A6" s="90" t="s">
        <v>96</v>
      </c>
      <c r="B6" s="90"/>
      <c r="C6" s="90"/>
      <c r="D6" s="90"/>
      <c r="E6" s="90"/>
      <c r="F6" s="90"/>
      <c r="G6" s="90"/>
      <c r="H6" s="90"/>
      <c r="I6" s="90"/>
      <c r="J6" s="90"/>
      <c r="K6" s="90"/>
      <c r="N6" s="172"/>
      <c r="O6" s="173"/>
      <c r="P6" s="152"/>
      <c r="Q6" s="153"/>
      <c r="R6" s="154"/>
      <c r="S6" s="152"/>
      <c r="T6" s="153"/>
      <c r="U6" s="154"/>
    </row>
    <row r="7" spans="1:22" ht="18" customHeight="1">
      <c r="A7" s="161" t="s">
        <v>98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</row>
    <row r="8" spans="1:22" ht="18.75" customHeight="1">
      <c r="A8" s="73" t="s">
        <v>97</v>
      </c>
      <c r="B8" s="73"/>
      <c r="C8" s="73"/>
      <c r="D8" s="73"/>
      <c r="E8" s="73"/>
      <c r="F8" s="73"/>
      <c r="G8" s="73"/>
      <c r="H8" s="73"/>
      <c r="I8" s="73"/>
      <c r="J8" s="73"/>
      <c r="K8" s="73"/>
      <c r="N8" s="161" t="s">
        <v>129</v>
      </c>
      <c r="O8" s="161"/>
      <c r="P8" s="161"/>
      <c r="Q8" s="161"/>
      <c r="R8" s="161"/>
      <c r="S8" s="161"/>
      <c r="T8" s="161"/>
      <c r="U8" s="161"/>
    </row>
    <row r="9" spans="1:22" ht="15" customHeight="1">
      <c r="A9" s="160"/>
      <c r="B9" s="160"/>
      <c r="C9" s="160"/>
      <c r="D9" s="160"/>
      <c r="E9" s="160"/>
      <c r="F9" s="160"/>
      <c r="G9" s="160"/>
      <c r="H9" s="160"/>
      <c r="I9" s="160"/>
      <c r="J9" s="160"/>
      <c r="K9" s="160"/>
      <c r="N9" s="161"/>
      <c r="O9" s="161"/>
      <c r="P9" s="161"/>
      <c r="Q9" s="161"/>
      <c r="R9" s="161"/>
      <c r="S9" s="161"/>
      <c r="T9" s="161"/>
      <c r="U9" s="161"/>
    </row>
    <row r="10" spans="1:22" ht="16.5" customHeight="1">
      <c r="A10" s="73" t="s">
        <v>99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N10" s="161"/>
      <c r="O10" s="161"/>
      <c r="P10" s="161"/>
      <c r="Q10" s="161"/>
      <c r="R10" s="161"/>
      <c r="S10" s="161"/>
      <c r="T10" s="161"/>
      <c r="U10" s="161"/>
    </row>
    <row r="11" spans="1:22">
      <c r="A11" s="73" t="s">
        <v>16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N11" s="161"/>
      <c r="O11" s="161"/>
      <c r="P11" s="161"/>
      <c r="Q11" s="161"/>
      <c r="R11" s="161"/>
      <c r="S11" s="161"/>
      <c r="T11" s="161"/>
      <c r="U11" s="161"/>
    </row>
    <row r="12" spans="1:22" ht="10.5" customHeight="1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N12" s="2"/>
      <c r="O12" s="2"/>
      <c r="P12" s="2"/>
      <c r="Q12" s="2"/>
      <c r="R12" s="2"/>
      <c r="S12" s="2"/>
    </row>
    <row r="13" spans="1:22">
      <c r="A13" s="157" t="s">
        <v>109</v>
      </c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N13" s="155" t="s">
        <v>19</v>
      </c>
      <c r="O13" s="155"/>
      <c r="P13" s="155"/>
      <c r="Q13" s="155"/>
      <c r="R13" s="155"/>
      <c r="S13" s="155"/>
      <c r="T13" s="155"/>
      <c r="U13" s="155"/>
    </row>
    <row r="14" spans="1:22" ht="28.5" customHeight="1">
      <c r="A14" s="158" t="s">
        <v>110</v>
      </c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N14" s="102" t="s">
        <v>105</v>
      </c>
      <c r="O14" s="103"/>
      <c r="P14" s="103"/>
      <c r="Q14" s="103"/>
      <c r="R14" s="103"/>
      <c r="S14" s="103"/>
      <c r="T14" s="103"/>
      <c r="U14" s="103"/>
      <c r="V14" s="47"/>
    </row>
    <row r="15" spans="1:22" ht="15" customHeight="1">
      <c r="A15" s="159" t="s">
        <v>128</v>
      </c>
      <c r="B15" s="160"/>
      <c r="C15" s="160"/>
      <c r="D15" s="160"/>
      <c r="E15" s="160"/>
      <c r="F15" s="160"/>
      <c r="G15" s="160"/>
      <c r="H15" s="160"/>
      <c r="I15" s="160"/>
      <c r="J15" s="160"/>
      <c r="K15" s="160"/>
      <c r="N15" s="102" t="s">
        <v>125</v>
      </c>
      <c r="O15" s="103"/>
      <c r="P15" s="103"/>
      <c r="Q15" s="103"/>
      <c r="R15" s="103"/>
      <c r="S15" s="103"/>
      <c r="T15" s="103"/>
      <c r="U15" s="103"/>
      <c r="V15" s="47"/>
    </row>
    <row r="16" spans="1:22" ht="15" customHeight="1">
      <c r="A16" s="159" t="s">
        <v>130</v>
      </c>
      <c r="B16" s="160"/>
      <c r="C16" s="160"/>
      <c r="D16" s="160"/>
      <c r="E16" s="160"/>
      <c r="F16" s="160"/>
      <c r="G16" s="160"/>
      <c r="H16" s="160"/>
      <c r="I16" s="160"/>
      <c r="J16" s="160"/>
      <c r="K16" s="160"/>
      <c r="N16" s="156" t="s">
        <v>106</v>
      </c>
      <c r="O16" s="156"/>
      <c r="P16" s="156"/>
      <c r="Q16" s="156"/>
      <c r="R16" s="156"/>
      <c r="S16" s="156"/>
      <c r="T16" s="156"/>
      <c r="U16" s="156"/>
      <c r="V16" s="47"/>
    </row>
    <row r="17" spans="1:22" ht="15" customHeight="1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N17" s="135" t="s">
        <v>126</v>
      </c>
      <c r="O17" s="135"/>
      <c r="P17" s="135"/>
      <c r="Q17" s="135"/>
      <c r="R17" s="135"/>
      <c r="S17" s="135"/>
      <c r="T17" s="135"/>
      <c r="U17" s="135"/>
      <c r="V17" s="47"/>
    </row>
    <row r="18" spans="1:22" s="44" customFormat="1" ht="15" customHeight="1">
      <c r="A18" s="72"/>
      <c r="B18" s="73"/>
      <c r="C18" s="73"/>
      <c r="D18" s="73"/>
      <c r="E18" s="73"/>
      <c r="F18" s="73"/>
      <c r="G18" s="73"/>
      <c r="H18" s="73"/>
      <c r="I18" s="73"/>
      <c r="J18" s="73"/>
      <c r="K18" s="73"/>
      <c r="N18" s="89"/>
      <c r="O18" s="89"/>
      <c r="P18" s="89"/>
      <c r="Q18" s="89"/>
      <c r="R18" s="89"/>
      <c r="S18" s="89"/>
      <c r="T18" s="89"/>
      <c r="U18" s="89"/>
      <c r="V18" s="47"/>
    </row>
    <row r="19" spans="1:22" ht="14.25" customHeight="1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N19" s="89"/>
      <c r="O19" s="89"/>
      <c r="P19" s="89"/>
      <c r="Q19" s="89"/>
      <c r="R19" s="89"/>
      <c r="S19" s="89"/>
      <c r="T19" s="89"/>
      <c r="U19" s="89"/>
      <c r="V19" s="47"/>
    </row>
    <row r="20" spans="1:22" s="44" customFormat="1" ht="14.25" customHeight="1">
      <c r="A20" s="73"/>
      <c r="B20" s="73"/>
      <c r="C20" s="73"/>
      <c r="D20" s="73"/>
      <c r="E20" s="73"/>
      <c r="F20" s="73"/>
      <c r="G20" s="73"/>
      <c r="H20" s="73"/>
      <c r="I20" s="73"/>
      <c r="J20" s="73"/>
      <c r="K20" s="73"/>
      <c r="N20" s="89"/>
      <c r="O20" s="89"/>
      <c r="P20" s="89"/>
      <c r="Q20" s="89"/>
      <c r="R20" s="89"/>
      <c r="S20" s="89"/>
      <c r="T20" s="89"/>
      <c r="U20" s="89"/>
      <c r="V20" s="47"/>
    </row>
    <row r="21" spans="1:22" s="44" customFormat="1" ht="14.25" customHeight="1">
      <c r="A21" s="73"/>
      <c r="B21" s="73"/>
      <c r="C21" s="73"/>
      <c r="D21" s="73"/>
      <c r="E21" s="73"/>
      <c r="F21" s="73"/>
      <c r="G21" s="73"/>
      <c r="H21" s="73"/>
      <c r="I21" s="73"/>
      <c r="J21" s="73"/>
      <c r="K21" s="73"/>
      <c r="N21" s="89"/>
      <c r="O21" s="89"/>
      <c r="P21" s="89"/>
      <c r="Q21" s="89"/>
      <c r="R21" s="89"/>
      <c r="S21" s="89"/>
      <c r="T21" s="89"/>
      <c r="U21" s="89"/>
      <c r="V21" s="47"/>
    </row>
    <row r="22" spans="1:22" ht="12.75" customHeight="1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47"/>
      <c r="N22" s="89"/>
      <c r="O22" s="89"/>
      <c r="P22" s="89"/>
      <c r="Q22" s="89"/>
      <c r="R22" s="89"/>
      <c r="S22" s="89"/>
      <c r="T22" s="89"/>
      <c r="U22" s="89"/>
      <c r="V22" s="47"/>
    </row>
    <row r="23" spans="1:22" ht="13.5" customHeight="1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9"/>
      <c r="N23" s="91"/>
      <c r="O23" s="91"/>
      <c r="P23" s="91"/>
      <c r="Q23" s="91"/>
      <c r="R23" s="91"/>
      <c r="S23" s="91"/>
      <c r="T23" s="91"/>
      <c r="U23" s="91"/>
      <c r="V23" s="47"/>
    </row>
    <row r="24" spans="1:22" ht="15" customHeight="1">
      <c r="A24" s="90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47"/>
      <c r="N24" s="91"/>
      <c r="O24" s="91"/>
      <c r="P24" s="91"/>
      <c r="Q24" s="91"/>
      <c r="R24" s="91"/>
      <c r="S24" s="91"/>
      <c r="T24" s="91"/>
      <c r="U24" s="91"/>
      <c r="V24" s="47"/>
    </row>
    <row r="25" spans="1:22" ht="15" customHeight="1">
      <c r="A25" s="90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N25" s="91"/>
      <c r="O25" s="91"/>
      <c r="P25" s="91"/>
      <c r="Q25" s="91"/>
      <c r="R25" s="91"/>
      <c r="S25" s="91"/>
      <c r="T25" s="91"/>
      <c r="U25" s="91"/>
      <c r="V25" s="47"/>
    </row>
    <row r="26" spans="1:22" ht="15.75" customHeight="1">
      <c r="A26" s="90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46"/>
      <c r="N26" s="91"/>
      <c r="O26" s="91"/>
      <c r="P26" s="91"/>
      <c r="Q26" s="91"/>
      <c r="R26" s="91"/>
      <c r="S26" s="91"/>
      <c r="T26" s="91"/>
      <c r="U26" s="91"/>
      <c r="V26" s="47"/>
    </row>
    <row r="27" spans="1:22" ht="12.75" customHeight="1">
      <c r="A27" s="195" t="s">
        <v>15</v>
      </c>
      <c r="B27" s="195"/>
      <c r="C27" s="195"/>
      <c r="D27" s="195"/>
      <c r="E27" s="195"/>
      <c r="F27" s="195"/>
      <c r="G27" s="195"/>
      <c r="H27" s="195"/>
      <c r="N27" s="177"/>
      <c r="O27" s="178"/>
      <c r="P27" s="178"/>
      <c r="Q27" s="178"/>
      <c r="R27" s="178"/>
      <c r="S27" s="178"/>
      <c r="T27" s="178"/>
      <c r="U27" s="178"/>
      <c r="V27" s="47"/>
    </row>
    <row r="28" spans="1:22" ht="26.25" customHeight="1">
      <c r="A28" s="3"/>
      <c r="B28" s="162" t="s">
        <v>1</v>
      </c>
      <c r="C28" s="164"/>
      <c r="D28" s="162" t="s">
        <v>2</v>
      </c>
      <c r="E28" s="163"/>
      <c r="F28" s="164"/>
      <c r="G28" s="70" t="s">
        <v>17</v>
      </c>
      <c r="H28" s="70" t="s">
        <v>9</v>
      </c>
      <c r="I28" s="162" t="s">
        <v>3</v>
      </c>
      <c r="J28" s="163"/>
      <c r="K28" s="164"/>
      <c r="N28" s="91"/>
      <c r="O28" s="91"/>
      <c r="P28" s="91"/>
      <c r="Q28" s="91"/>
      <c r="R28" s="91"/>
      <c r="S28" s="91"/>
      <c r="T28" s="91"/>
      <c r="U28" s="91"/>
      <c r="V28" s="47"/>
    </row>
    <row r="29" spans="1:22" ht="14.25" customHeight="1">
      <c r="A29" s="3"/>
      <c r="B29" s="4" t="s">
        <v>4</v>
      </c>
      <c r="C29" s="4" t="s">
        <v>5</v>
      </c>
      <c r="D29" s="4" t="s">
        <v>6</v>
      </c>
      <c r="E29" s="4" t="s">
        <v>7</v>
      </c>
      <c r="F29" s="4" t="s">
        <v>8</v>
      </c>
      <c r="G29" s="71"/>
      <c r="H29" s="71"/>
      <c r="I29" s="4" t="s">
        <v>10</v>
      </c>
      <c r="J29" s="4" t="s">
        <v>11</v>
      </c>
      <c r="K29" s="4" t="s">
        <v>12</v>
      </c>
      <c r="N29" s="91"/>
      <c r="O29" s="91"/>
      <c r="P29" s="91"/>
      <c r="Q29" s="91"/>
      <c r="R29" s="91"/>
      <c r="S29" s="91"/>
      <c r="T29" s="91"/>
      <c r="U29" s="91"/>
    </row>
    <row r="30" spans="1:22" ht="17.25" customHeight="1">
      <c r="A30" s="5" t="s">
        <v>13</v>
      </c>
      <c r="B30" s="6">
        <v>14</v>
      </c>
      <c r="C30" s="6">
        <v>14</v>
      </c>
      <c r="D30" s="22">
        <v>3</v>
      </c>
      <c r="E30" s="22">
        <v>3</v>
      </c>
      <c r="F30" s="22">
        <v>2</v>
      </c>
      <c r="G30" s="22"/>
      <c r="H30" s="39">
        <v>0</v>
      </c>
      <c r="I30" s="22">
        <v>3</v>
      </c>
      <c r="J30" s="22">
        <v>1</v>
      </c>
      <c r="K30" s="22">
        <v>12</v>
      </c>
      <c r="L30" s="28"/>
      <c r="M30" s="28"/>
      <c r="N30" s="45"/>
      <c r="O30" s="45"/>
      <c r="P30" s="45"/>
      <c r="Q30" s="45"/>
      <c r="R30" s="45"/>
      <c r="S30" s="45"/>
      <c r="T30" s="45"/>
      <c r="U30" s="45"/>
    </row>
    <row r="31" spans="1:22" ht="15" customHeight="1">
      <c r="A31" s="5" t="s">
        <v>14</v>
      </c>
      <c r="B31" s="6">
        <v>14</v>
      </c>
      <c r="C31" s="6">
        <v>14</v>
      </c>
      <c r="D31" s="22">
        <v>3</v>
      </c>
      <c r="E31" s="22">
        <v>3</v>
      </c>
      <c r="F31" s="22">
        <v>2</v>
      </c>
      <c r="G31" s="22"/>
      <c r="H31" s="39">
        <v>3</v>
      </c>
      <c r="I31" s="22">
        <v>3</v>
      </c>
      <c r="J31" s="22">
        <v>1</v>
      </c>
      <c r="K31" s="22">
        <v>9</v>
      </c>
      <c r="N31" s="177"/>
      <c r="O31" s="91"/>
      <c r="P31" s="91"/>
      <c r="Q31" s="91"/>
      <c r="R31" s="91"/>
      <c r="S31" s="91"/>
      <c r="T31" s="91"/>
      <c r="U31" s="91"/>
    </row>
    <row r="32" spans="1:22" ht="21" customHeight="1">
      <c r="A32" s="7"/>
      <c r="B32" s="7"/>
      <c r="C32" s="7"/>
      <c r="D32" s="7"/>
      <c r="E32" s="7"/>
      <c r="F32" s="7"/>
      <c r="G32" s="7"/>
      <c r="N32" s="91"/>
      <c r="O32" s="91"/>
      <c r="P32" s="91"/>
      <c r="Q32" s="91"/>
      <c r="R32" s="91"/>
      <c r="S32" s="91"/>
      <c r="T32" s="91"/>
      <c r="U32" s="91"/>
    </row>
    <row r="33" spans="1:21" ht="16.5" customHeight="1">
      <c r="A33" s="181" t="s">
        <v>20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</row>
    <row r="34" spans="1:21" ht="17.25" customHeight="1">
      <c r="A34" s="96" t="s">
        <v>40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</row>
    <row r="35" spans="1:21" ht="25.5" customHeight="1">
      <c r="A35" s="174" t="s">
        <v>26</v>
      </c>
      <c r="B35" s="83" t="s">
        <v>25</v>
      </c>
      <c r="C35" s="84"/>
      <c r="D35" s="84"/>
      <c r="E35" s="84"/>
      <c r="F35" s="84"/>
      <c r="G35" s="84"/>
      <c r="H35" s="84"/>
      <c r="I35" s="85"/>
      <c r="J35" s="70" t="s">
        <v>38</v>
      </c>
      <c r="K35" s="97" t="s">
        <v>23</v>
      </c>
      <c r="L35" s="98"/>
      <c r="M35" s="98"/>
      <c r="N35" s="99"/>
      <c r="O35" s="97" t="s">
        <v>39</v>
      </c>
      <c r="P35" s="100"/>
      <c r="Q35" s="101"/>
      <c r="R35" s="97" t="s">
        <v>22</v>
      </c>
      <c r="S35" s="98"/>
      <c r="T35" s="99"/>
      <c r="U35" s="70" t="s">
        <v>21</v>
      </c>
    </row>
    <row r="36" spans="1:21" ht="13.5" customHeight="1">
      <c r="A36" s="175"/>
      <c r="B36" s="86"/>
      <c r="C36" s="87"/>
      <c r="D36" s="87"/>
      <c r="E36" s="87"/>
      <c r="F36" s="87"/>
      <c r="G36" s="87"/>
      <c r="H36" s="87"/>
      <c r="I36" s="88"/>
      <c r="J36" s="71"/>
      <c r="K36" s="4" t="s">
        <v>27</v>
      </c>
      <c r="L36" s="4" t="s">
        <v>28</v>
      </c>
      <c r="M36" s="34" t="s">
        <v>60</v>
      </c>
      <c r="N36" s="34" t="s">
        <v>61</v>
      </c>
      <c r="O36" s="4" t="s">
        <v>32</v>
      </c>
      <c r="P36" s="4" t="s">
        <v>6</v>
      </c>
      <c r="Q36" s="4" t="s">
        <v>29</v>
      </c>
      <c r="R36" s="4" t="s">
        <v>30</v>
      </c>
      <c r="S36" s="4" t="s">
        <v>27</v>
      </c>
      <c r="T36" s="4" t="s">
        <v>31</v>
      </c>
      <c r="U36" s="71"/>
    </row>
    <row r="37" spans="1:21">
      <c r="A37" s="35" t="s">
        <v>117</v>
      </c>
      <c r="B37" s="74" t="s">
        <v>107</v>
      </c>
      <c r="C37" s="75"/>
      <c r="D37" s="75"/>
      <c r="E37" s="75"/>
      <c r="F37" s="75"/>
      <c r="G37" s="75"/>
      <c r="H37" s="75"/>
      <c r="I37" s="76"/>
      <c r="J37" s="9">
        <v>7</v>
      </c>
      <c r="K37" s="9">
        <v>2</v>
      </c>
      <c r="L37" s="9">
        <v>1</v>
      </c>
      <c r="M37" s="9">
        <v>0</v>
      </c>
      <c r="N37" s="9">
        <v>0</v>
      </c>
      <c r="O37" s="15">
        <f>K37+L37+M37+N37</f>
        <v>3</v>
      </c>
      <c r="P37" s="16">
        <f>Q37-O37</f>
        <v>10</v>
      </c>
      <c r="Q37" s="16">
        <f>ROUND(PRODUCT(J37,25)/14,0)</f>
        <v>13</v>
      </c>
      <c r="R37" s="21" t="s">
        <v>30</v>
      </c>
      <c r="S37" s="9"/>
      <c r="T37" s="22"/>
      <c r="U37" s="9" t="s">
        <v>35</v>
      </c>
    </row>
    <row r="38" spans="1:21">
      <c r="A38" s="35" t="s">
        <v>65</v>
      </c>
      <c r="B38" s="74" t="s">
        <v>66</v>
      </c>
      <c r="C38" s="75"/>
      <c r="D38" s="75"/>
      <c r="E38" s="75"/>
      <c r="F38" s="75"/>
      <c r="G38" s="75"/>
      <c r="H38" s="75"/>
      <c r="I38" s="76"/>
      <c r="J38" s="9">
        <v>8</v>
      </c>
      <c r="K38" s="9">
        <v>2</v>
      </c>
      <c r="L38" s="9">
        <v>1</v>
      </c>
      <c r="M38" s="9">
        <v>0</v>
      </c>
      <c r="N38" s="9">
        <v>0</v>
      </c>
      <c r="O38" s="32">
        <f t="shared" ref="O38:O40" si="0">K38+L38+M38+N38</f>
        <v>3</v>
      </c>
      <c r="P38" s="16">
        <f t="shared" ref="P38:P40" si="1">Q38-O38</f>
        <v>11</v>
      </c>
      <c r="Q38" s="16">
        <f t="shared" ref="Q38:Q40" si="2">ROUND(PRODUCT(J38,25)/14,0)</f>
        <v>14</v>
      </c>
      <c r="R38" s="21" t="s">
        <v>30</v>
      </c>
      <c r="S38" s="9"/>
      <c r="T38" s="22"/>
      <c r="U38" s="9" t="s">
        <v>35</v>
      </c>
    </row>
    <row r="39" spans="1:21">
      <c r="A39" s="35" t="s">
        <v>67</v>
      </c>
      <c r="B39" s="74" t="s">
        <v>68</v>
      </c>
      <c r="C39" s="75"/>
      <c r="D39" s="75"/>
      <c r="E39" s="75"/>
      <c r="F39" s="75"/>
      <c r="G39" s="75"/>
      <c r="H39" s="75"/>
      <c r="I39" s="76"/>
      <c r="J39" s="9">
        <v>8</v>
      </c>
      <c r="K39" s="9">
        <v>2</v>
      </c>
      <c r="L39" s="9">
        <v>1</v>
      </c>
      <c r="M39" s="9">
        <v>0</v>
      </c>
      <c r="N39" s="9">
        <v>0</v>
      </c>
      <c r="O39" s="32">
        <f t="shared" si="0"/>
        <v>3</v>
      </c>
      <c r="P39" s="16">
        <f t="shared" si="1"/>
        <v>11</v>
      </c>
      <c r="Q39" s="16">
        <f t="shared" si="2"/>
        <v>14</v>
      </c>
      <c r="R39" s="21" t="s">
        <v>30</v>
      </c>
      <c r="S39" s="9"/>
      <c r="T39" s="22"/>
      <c r="U39" s="9" t="s">
        <v>35</v>
      </c>
    </row>
    <row r="40" spans="1:21">
      <c r="A40" s="35" t="s">
        <v>69</v>
      </c>
      <c r="B40" s="74" t="s">
        <v>70</v>
      </c>
      <c r="C40" s="75"/>
      <c r="D40" s="75"/>
      <c r="E40" s="75"/>
      <c r="F40" s="75"/>
      <c r="G40" s="75"/>
      <c r="H40" s="75"/>
      <c r="I40" s="76"/>
      <c r="J40" s="9">
        <v>7</v>
      </c>
      <c r="K40" s="9">
        <v>1</v>
      </c>
      <c r="L40" s="9">
        <v>1</v>
      </c>
      <c r="M40" s="9">
        <v>1</v>
      </c>
      <c r="N40" s="9">
        <v>0</v>
      </c>
      <c r="O40" s="32">
        <f t="shared" si="0"/>
        <v>3</v>
      </c>
      <c r="P40" s="16">
        <f t="shared" si="1"/>
        <v>10</v>
      </c>
      <c r="Q40" s="16">
        <f t="shared" si="2"/>
        <v>13</v>
      </c>
      <c r="R40" s="21"/>
      <c r="S40" s="9"/>
      <c r="T40" s="22" t="s">
        <v>31</v>
      </c>
      <c r="U40" s="9" t="s">
        <v>36</v>
      </c>
    </row>
    <row r="41" spans="1:21">
      <c r="A41" s="18" t="s">
        <v>24</v>
      </c>
      <c r="B41" s="80"/>
      <c r="C41" s="81"/>
      <c r="D41" s="81"/>
      <c r="E41" s="81"/>
      <c r="F41" s="81"/>
      <c r="G41" s="81"/>
      <c r="H41" s="81"/>
      <c r="I41" s="82"/>
      <c r="J41" s="18">
        <f t="shared" ref="J41:Q41" si="3">SUM(J37:J40)</f>
        <v>30</v>
      </c>
      <c r="K41" s="18">
        <f t="shared" si="3"/>
        <v>7</v>
      </c>
      <c r="L41" s="18">
        <f t="shared" si="3"/>
        <v>4</v>
      </c>
      <c r="M41" s="31">
        <f t="shared" si="3"/>
        <v>1</v>
      </c>
      <c r="N41" s="18">
        <f t="shared" si="3"/>
        <v>0</v>
      </c>
      <c r="O41" s="18">
        <f t="shared" si="3"/>
        <v>12</v>
      </c>
      <c r="P41" s="18">
        <f t="shared" si="3"/>
        <v>42</v>
      </c>
      <c r="Q41" s="20">
        <f t="shared" si="3"/>
        <v>54</v>
      </c>
      <c r="R41" s="29">
        <f>COUNTIF(R37:R40,"E")</f>
        <v>3</v>
      </c>
      <c r="S41" s="29">
        <f>COUNTIF(S37:S40,"C")</f>
        <v>0</v>
      </c>
      <c r="T41" s="29">
        <f>COUNTIF(T37:T40,"VP")</f>
        <v>1</v>
      </c>
      <c r="U41" s="19"/>
    </row>
    <row r="42" spans="1:21" ht="11.25" customHeight="1"/>
    <row r="43" spans="1:21" ht="16.5" customHeight="1">
      <c r="A43" s="96" t="s">
        <v>41</v>
      </c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</row>
    <row r="44" spans="1:21" ht="26.25" customHeight="1">
      <c r="A44" s="174" t="s">
        <v>26</v>
      </c>
      <c r="B44" s="83" t="s">
        <v>25</v>
      </c>
      <c r="C44" s="84"/>
      <c r="D44" s="84"/>
      <c r="E44" s="84"/>
      <c r="F44" s="84"/>
      <c r="G44" s="84"/>
      <c r="H44" s="84"/>
      <c r="I44" s="85"/>
      <c r="J44" s="70" t="s">
        <v>38</v>
      </c>
      <c r="K44" s="97" t="s">
        <v>23</v>
      </c>
      <c r="L44" s="98"/>
      <c r="M44" s="98"/>
      <c r="N44" s="99"/>
      <c r="O44" s="97" t="s">
        <v>39</v>
      </c>
      <c r="P44" s="100"/>
      <c r="Q44" s="101"/>
      <c r="R44" s="97" t="s">
        <v>22</v>
      </c>
      <c r="S44" s="98"/>
      <c r="T44" s="99"/>
      <c r="U44" s="70" t="s">
        <v>21</v>
      </c>
    </row>
    <row r="45" spans="1:21" ht="12.75" customHeight="1">
      <c r="A45" s="175"/>
      <c r="B45" s="86"/>
      <c r="C45" s="87"/>
      <c r="D45" s="87"/>
      <c r="E45" s="87"/>
      <c r="F45" s="87"/>
      <c r="G45" s="87"/>
      <c r="H45" s="87"/>
      <c r="I45" s="88"/>
      <c r="J45" s="71"/>
      <c r="K45" s="4" t="s">
        <v>27</v>
      </c>
      <c r="L45" s="4" t="s">
        <v>28</v>
      </c>
      <c r="M45" s="34" t="s">
        <v>60</v>
      </c>
      <c r="N45" s="34" t="s">
        <v>61</v>
      </c>
      <c r="O45" s="4" t="s">
        <v>32</v>
      </c>
      <c r="P45" s="4" t="s">
        <v>6</v>
      </c>
      <c r="Q45" s="4" t="s">
        <v>29</v>
      </c>
      <c r="R45" s="4" t="s">
        <v>30</v>
      </c>
      <c r="S45" s="4" t="s">
        <v>27</v>
      </c>
      <c r="T45" s="4" t="s">
        <v>31</v>
      </c>
      <c r="U45" s="71"/>
    </row>
    <row r="46" spans="1:21">
      <c r="A46" s="35" t="s">
        <v>71</v>
      </c>
      <c r="B46" s="74" t="s">
        <v>108</v>
      </c>
      <c r="C46" s="75"/>
      <c r="D46" s="75"/>
      <c r="E46" s="75"/>
      <c r="F46" s="75"/>
      <c r="G46" s="75"/>
      <c r="H46" s="75"/>
      <c r="I46" s="76"/>
      <c r="J46" s="9">
        <v>7</v>
      </c>
      <c r="K46" s="9">
        <v>1</v>
      </c>
      <c r="L46" s="9">
        <v>2</v>
      </c>
      <c r="M46" s="9">
        <v>0</v>
      </c>
      <c r="N46" s="9">
        <v>0</v>
      </c>
      <c r="O46" s="15">
        <f>K46+L46+M46+N46</f>
        <v>3</v>
      </c>
      <c r="P46" s="16">
        <f>Q46-O46</f>
        <v>10</v>
      </c>
      <c r="Q46" s="16">
        <f>ROUND(PRODUCT(J46,25)/14,0)</f>
        <v>13</v>
      </c>
      <c r="R46" s="21" t="s">
        <v>30</v>
      </c>
      <c r="S46" s="9"/>
      <c r="T46" s="22"/>
      <c r="U46" s="9" t="s">
        <v>35</v>
      </c>
    </row>
    <row r="47" spans="1:21">
      <c r="A47" s="35" t="s">
        <v>72</v>
      </c>
      <c r="B47" s="74" t="s">
        <v>73</v>
      </c>
      <c r="C47" s="75"/>
      <c r="D47" s="75"/>
      <c r="E47" s="75"/>
      <c r="F47" s="75"/>
      <c r="G47" s="75"/>
      <c r="H47" s="75"/>
      <c r="I47" s="76"/>
      <c r="J47" s="9">
        <v>8</v>
      </c>
      <c r="K47" s="9">
        <v>1</v>
      </c>
      <c r="L47" s="9">
        <v>2</v>
      </c>
      <c r="M47" s="9">
        <v>0</v>
      </c>
      <c r="N47" s="9">
        <v>0</v>
      </c>
      <c r="O47" s="32">
        <f t="shared" ref="O47:O49" si="4">K47+L47+M47+N47</f>
        <v>3</v>
      </c>
      <c r="P47" s="16">
        <f t="shared" ref="P47:P49" si="5">Q47-O47</f>
        <v>11</v>
      </c>
      <c r="Q47" s="16">
        <f t="shared" ref="Q47:Q49" si="6">ROUND(PRODUCT(J47,25)/14,0)</f>
        <v>14</v>
      </c>
      <c r="R47" s="21" t="s">
        <v>30</v>
      </c>
      <c r="S47" s="9"/>
      <c r="T47" s="22"/>
      <c r="U47" s="9" t="s">
        <v>35</v>
      </c>
    </row>
    <row r="48" spans="1:21">
      <c r="A48" s="35" t="s">
        <v>74</v>
      </c>
      <c r="B48" s="74" t="s">
        <v>75</v>
      </c>
      <c r="C48" s="75"/>
      <c r="D48" s="75"/>
      <c r="E48" s="75"/>
      <c r="F48" s="75"/>
      <c r="G48" s="75"/>
      <c r="H48" s="75"/>
      <c r="I48" s="76"/>
      <c r="J48" s="9">
        <v>7</v>
      </c>
      <c r="K48" s="9">
        <v>1</v>
      </c>
      <c r="L48" s="9">
        <v>2</v>
      </c>
      <c r="M48" s="9">
        <v>0</v>
      </c>
      <c r="N48" s="9">
        <v>0</v>
      </c>
      <c r="O48" s="32">
        <f t="shared" si="4"/>
        <v>3</v>
      </c>
      <c r="P48" s="16">
        <f t="shared" si="5"/>
        <v>10</v>
      </c>
      <c r="Q48" s="16">
        <f t="shared" si="6"/>
        <v>13</v>
      </c>
      <c r="R48" s="21" t="s">
        <v>30</v>
      </c>
      <c r="S48" s="9"/>
      <c r="T48" s="22"/>
      <c r="U48" s="9" t="s">
        <v>35</v>
      </c>
    </row>
    <row r="49" spans="1:21">
      <c r="A49" s="35" t="s">
        <v>76</v>
      </c>
      <c r="B49" s="74" t="s">
        <v>77</v>
      </c>
      <c r="C49" s="75"/>
      <c r="D49" s="75"/>
      <c r="E49" s="75"/>
      <c r="F49" s="75"/>
      <c r="G49" s="75"/>
      <c r="H49" s="75"/>
      <c r="I49" s="76"/>
      <c r="J49" s="9">
        <v>8</v>
      </c>
      <c r="K49" s="9">
        <v>2</v>
      </c>
      <c r="L49" s="9">
        <v>1</v>
      </c>
      <c r="M49" s="9">
        <v>0</v>
      </c>
      <c r="N49" s="9">
        <v>0</v>
      </c>
      <c r="O49" s="32">
        <f t="shared" si="4"/>
        <v>3</v>
      </c>
      <c r="P49" s="16">
        <f t="shared" si="5"/>
        <v>11</v>
      </c>
      <c r="Q49" s="16">
        <f t="shared" si="6"/>
        <v>14</v>
      </c>
      <c r="R49" s="21"/>
      <c r="S49" s="9" t="s">
        <v>27</v>
      </c>
      <c r="T49" s="22"/>
      <c r="U49" s="9" t="s">
        <v>35</v>
      </c>
    </row>
    <row r="50" spans="1:21">
      <c r="A50" s="18" t="s">
        <v>24</v>
      </c>
      <c r="B50" s="80"/>
      <c r="C50" s="81"/>
      <c r="D50" s="81"/>
      <c r="E50" s="81"/>
      <c r="F50" s="81"/>
      <c r="G50" s="81"/>
      <c r="H50" s="81"/>
      <c r="I50" s="82"/>
      <c r="J50" s="18">
        <f t="shared" ref="J50:Q50" si="7">SUM(J46:J49)</f>
        <v>30</v>
      </c>
      <c r="K50" s="18">
        <f t="shared" si="7"/>
        <v>5</v>
      </c>
      <c r="L50" s="18">
        <f t="shared" si="7"/>
        <v>7</v>
      </c>
      <c r="M50" s="31">
        <f t="shared" si="7"/>
        <v>0</v>
      </c>
      <c r="N50" s="18">
        <f t="shared" si="7"/>
        <v>0</v>
      </c>
      <c r="O50" s="18">
        <f t="shared" si="7"/>
        <v>12</v>
      </c>
      <c r="P50" s="18">
        <f t="shared" si="7"/>
        <v>42</v>
      </c>
      <c r="Q50" s="18">
        <f t="shared" si="7"/>
        <v>54</v>
      </c>
      <c r="R50" s="29">
        <f>COUNTIF(R46:R49,"E")</f>
        <v>3</v>
      </c>
      <c r="S50" s="29">
        <f>COUNTIF(S46:S49,"C")</f>
        <v>1</v>
      </c>
      <c r="T50" s="29">
        <f>COUNTIF(T46:T49,"VP")</f>
        <v>0</v>
      </c>
      <c r="U50" s="19"/>
    </row>
    <row r="51" spans="1:21" ht="11.25" customHeight="1"/>
    <row r="52" spans="1:21" ht="6.75" customHeight="1"/>
    <row r="53" spans="1:21" ht="18" customHeight="1">
      <c r="A53" s="96" t="s">
        <v>42</v>
      </c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</row>
    <row r="54" spans="1:21" ht="25.5" customHeight="1">
      <c r="A54" s="174" t="s">
        <v>26</v>
      </c>
      <c r="B54" s="83" t="s">
        <v>25</v>
      </c>
      <c r="C54" s="84"/>
      <c r="D54" s="84"/>
      <c r="E54" s="84"/>
      <c r="F54" s="84"/>
      <c r="G54" s="84"/>
      <c r="H54" s="84"/>
      <c r="I54" s="85"/>
      <c r="J54" s="70" t="s">
        <v>38</v>
      </c>
      <c r="K54" s="97" t="s">
        <v>23</v>
      </c>
      <c r="L54" s="98"/>
      <c r="M54" s="98"/>
      <c r="N54" s="99"/>
      <c r="O54" s="97" t="s">
        <v>39</v>
      </c>
      <c r="P54" s="100"/>
      <c r="Q54" s="101"/>
      <c r="R54" s="97" t="s">
        <v>22</v>
      </c>
      <c r="S54" s="98"/>
      <c r="T54" s="99"/>
      <c r="U54" s="70" t="s">
        <v>21</v>
      </c>
    </row>
    <row r="55" spans="1:21" ht="16.5" customHeight="1">
      <c r="A55" s="175"/>
      <c r="B55" s="86"/>
      <c r="C55" s="87"/>
      <c r="D55" s="87"/>
      <c r="E55" s="87"/>
      <c r="F55" s="87"/>
      <c r="G55" s="87"/>
      <c r="H55" s="87"/>
      <c r="I55" s="88"/>
      <c r="J55" s="71"/>
      <c r="K55" s="4" t="s">
        <v>27</v>
      </c>
      <c r="L55" s="4" t="s">
        <v>28</v>
      </c>
      <c r="M55" s="34" t="s">
        <v>60</v>
      </c>
      <c r="N55" s="34" t="s">
        <v>61</v>
      </c>
      <c r="O55" s="4" t="s">
        <v>32</v>
      </c>
      <c r="P55" s="4" t="s">
        <v>6</v>
      </c>
      <c r="Q55" s="4" t="s">
        <v>29</v>
      </c>
      <c r="R55" s="4" t="s">
        <v>30</v>
      </c>
      <c r="S55" s="4" t="s">
        <v>27</v>
      </c>
      <c r="T55" s="4" t="s">
        <v>31</v>
      </c>
      <c r="U55" s="71"/>
    </row>
    <row r="56" spans="1:21">
      <c r="A56" s="35" t="s">
        <v>80</v>
      </c>
      <c r="B56" s="74" t="s">
        <v>81</v>
      </c>
      <c r="C56" s="75"/>
      <c r="D56" s="75"/>
      <c r="E56" s="75"/>
      <c r="F56" s="75"/>
      <c r="G56" s="75"/>
      <c r="H56" s="75"/>
      <c r="I56" s="76"/>
      <c r="J56" s="9">
        <v>7</v>
      </c>
      <c r="K56" s="9">
        <v>1</v>
      </c>
      <c r="L56" s="9">
        <v>1</v>
      </c>
      <c r="M56" s="9">
        <v>1</v>
      </c>
      <c r="N56" s="9">
        <v>0</v>
      </c>
      <c r="O56" s="15">
        <f>K56+L56+M56+N56</f>
        <v>3</v>
      </c>
      <c r="P56" s="16">
        <f>Q56-O56</f>
        <v>10</v>
      </c>
      <c r="Q56" s="16">
        <f>ROUND(PRODUCT(J56,25)/14,0)</f>
        <v>13</v>
      </c>
      <c r="R56" s="21" t="s">
        <v>30</v>
      </c>
      <c r="S56" s="9"/>
      <c r="T56" s="22"/>
      <c r="U56" s="9" t="s">
        <v>36</v>
      </c>
    </row>
    <row r="57" spans="1:21">
      <c r="A57" s="35" t="s">
        <v>82</v>
      </c>
      <c r="B57" s="74" t="s">
        <v>83</v>
      </c>
      <c r="C57" s="75"/>
      <c r="D57" s="75"/>
      <c r="E57" s="75"/>
      <c r="F57" s="75"/>
      <c r="G57" s="75"/>
      <c r="H57" s="75"/>
      <c r="I57" s="76"/>
      <c r="J57" s="9">
        <v>8</v>
      </c>
      <c r="K57" s="9">
        <v>1</v>
      </c>
      <c r="L57" s="9">
        <v>1</v>
      </c>
      <c r="M57" s="9">
        <v>1</v>
      </c>
      <c r="N57" s="9">
        <v>0</v>
      </c>
      <c r="O57" s="32">
        <f t="shared" ref="O57:O59" si="8">K57+L57+M57+N57</f>
        <v>3</v>
      </c>
      <c r="P57" s="16">
        <f t="shared" ref="P57:P58" si="9">Q57-O57</f>
        <v>11</v>
      </c>
      <c r="Q57" s="16">
        <f t="shared" ref="Q57:Q59" si="10">ROUND(PRODUCT(J57,25)/14,0)</f>
        <v>14</v>
      </c>
      <c r="R57" s="21"/>
      <c r="S57" s="9"/>
      <c r="T57" s="22" t="s">
        <v>31</v>
      </c>
      <c r="U57" s="9" t="s">
        <v>35</v>
      </c>
    </row>
    <row r="58" spans="1:21">
      <c r="A58" s="35" t="s">
        <v>78</v>
      </c>
      <c r="B58" s="74" t="s">
        <v>79</v>
      </c>
      <c r="C58" s="75"/>
      <c r="D58" s="75"/>
      <c r="E58" s="75"/>
      <c r="F58" s="75"/>
      <c r="G58" s="75"/>
      <c r="H58" s="75"/>
      <c r="I58" s="76"/>
      <c r="J58" s="9">
        <v>8</v>
      </c>
      <c r="K58" s="9">
        <v>1</v>
      </c>
      <c r="L58" s="9">
        <v>2</v>
      </c>
      <c r="M58" s="9">
        <v>0</v>
      </c>
      <c r="N58" s="9">
        <v>0</v>
      </c>
      <c r="O58" s="32">
        <f t="shared" si="8"/>
        <v>3</v>
      </c>
      <c r="P58" s="16">
        <f t="shared" si="9"/>
        <v>11</v>
      </c>
      <c r="Q58" s="16">
        <f t="shared" si="10"/>
        <v>14</v>
      </c>
      <c r="R58" s="21" t="s">
        <v>30</v>
      </c>
      <c r="S58" s="9"/>
      <c r="T58" s="22"/>
      <c r="U58" s="9" t="s">
        <v>35</v>
      </c>
    </row>
    <row r="59" spans="1:21" s="47" customFormat="1">
      <c r="A59" s="35" t="s">
        <v>118</v>
      </c>
      <c r="B59" s="74" t="s">
        <v>116</v>
      </c>
      <c r="C59" s="75"/>
      <c r="D59" s="75"/>
      <c r="E59" s="75"/>
      <c r="F59" s="75"/>
      <c r="G59" s="75"/>
      <c r="H59" s="75"/>
      <c r="I59" s="76"/>
      <c r="J59" s="9">
        <v>7</v>
      </c>
      <c r="K59" s="9">
        <v>1</v>
      </c>
      <c r="L59" s="9">
        <v>1</v>
      </c>
      <c r="M59" s="9">
        <v>1</v>
      </c>
      <c r="N59" s="9">
        <v>0</v>
      </c>
      <c r="O59" s="61">
        <f t="shared" si="8"/>
        <v>3</v>
      </c>
      <c r="P59" s="16">
        <f>Q59-O59</f>
        <v>10</v>
      </c>
      <c r="Q59" s="16">
        <f t="shared" si="10"/>
        <v>13</v>
      </c>
      <c r="R59" s="21"/>
      <c r="S59" s="9"/>
      <c r="T59" s="22" t="s">
        <v>31</v>
      </c>
      <c r="U59" s="9" t="s">
        <v>36</v>
      </c>
    </row>
    <row r="60" spans="1:21">
      <c r="A60" s="18" t="s">
        <v>24</v>
      </c>
      <c r="B60" s="80"/>
      <c r="C60" s="81"/>
      <c r="D60" s="81"/>
      <c r="E60" s="81"/>
      <c r="F60" s="81"/>
      <c r="G60" s="81"/>
      <c r="H60" s="81"/>
      <c r="I60" s="82"/>
      <c r="J60" s="18">
        <f t="shared" ref="J60:Q60" si="11">SUM(J56:J59)</f>
        <v>30</v>
      </c>
      <c r="K60" s="18">
        <f t="shared" si="11"/>
        <v>4</v>
      </c>
      <c r="L60" s="18">
        <f t="shared" si="11"/>
        <v>5</v>
      </c>
      <c r="M60" s="31">
        <f t="shared" si="11"/>
        <v>3</v>
      </c>
      <c r="N60" s="18">
        <f t="shared" si="11"/>
        <v>0</v>
      </c>
      <c r="O60" s="18">
        <f t="shared" si="11"/>
        <v>12</v>
      </c>
      <c r="P60" s="20">
        <f t="shared" si="11"/>
        <v>42</v>
      </c>
      <c r="Q60" s="20">
        <f t="shared" si="11"/>
        <v>54</v>
      </c>
      <c r="R60" s="18">
        <f>COUNTIF(R56:R59,"E")</f>
        <v>2</v>
      </c>
      <c r="S60" s="18">
        <f>COUNTIF(S56:S59,"C")</f>
        <v>0</v>
      </c>
      <c r="T60" s="18">
        <f>COUNTIF(T56:T59,"VP")</f>
        <v>2</v>
      </c>
      <c r="U60" s="19"/>
    </row>
    <row r="61" spans="1:21" s="47" customFormat="1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6"/>
    </row>
    <row r="62" spans="1:21" s="47" customFormat="1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6"/>
    </row>
    <row r="63" spans="1:21" s="47" customFormat="1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6"/>
    </row>
    <row r="64" spans="1:21" s="47" customFormat="1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6"/>
    </row>
    <row r="65" spans="1:21" s="47" customFormat="1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6"/>
    </row>
    <row r="66" spans="1:21" ht="21.75" customHeight="1"/>
    <row r="67" spans="1:21" ht="18.75" customHeight="1">
      <c r="A67" s="96" t="s">
        <v>43</v>
      </c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</row>
    <row r="68" spans="1:21" ht="24.75" customHeight="1">
      <c r="A68" s="174" t="s">
        <v>26</v>
      </c>
      <c r="B68" s="83" t="s">
        <v>25</v>
      </c>
      <c r="C68" s="84"/>
      <c r="D68" s="84"/>
      <c r="E68" s="84"/>
      <c r="F68" s="84"/>
      <c r="G68" s="84"/>
      <c r="H68" s="84"/>
      <c r="I68" s="85"/>
      <c r="J68" s="70" t="s">
        <v>38</v>
      </c>
      <c r="K68" s="97" t="s">
        <v>23</v>
      </c>
      <c r="L68" s="98"/>
      <c r="M68" s="98"/>
      <c r="N68" s="99"/>
      <c r="O68" s="97" t="s">
        <v>39</v>
      </c>
      <c r="P68" s="100"/>
      <c r="Q68" s="101"/>
      <c r="R68" s="97" t="s">
        <v>22</v>
      </c>
      <c r="S68" s="98"/>
      <c r="T68" s="99"/>
      <c r="U68" s="70" t="s">
        <v>21</v>
      </c>
    </row>
    <row r="69" spans="1:21">
      <c r="A69" s="175"/>
      <c r="B69" s="86"/>
      <c r="C69" s="87"/>
      <c r="D69" s="87"/>
      <c r="E69" s="87"/>
      <c r="F69" s="87"/>
      <c r="G69" s="87"/>
      <c r="H69" s="87"/>
      <c r="I69" s="88"/>
      <c r="J69" s="71"/>
      <c r="K69" s="4" t="s">
        <v>27</v>
      </c>
      <c r="L69" s="4" t="s">
        <v>28</v>
      </c>
      <c r="M69" s="34" t="s">
        <v>60</v>
      </c>
      <c r="N69" s="34" t="s">
        <v>61</v>
      </c>
      <c r="O69" s="4" t="s">
        <v>32</v>
      </c>
      <c r="P69" s="4" t="s">
        <v>6</v>
      </c>
      <c r="Q69" s="4" t="s">
        <v>29</v>
      </c>
      <c r="R69" s="4" t="s">
        <v>30</v>
      </c>
      <c r="S69" s="4" t="s">
        <v>27</v>
      </c>
      <c r="T69" s="4" t="s">
        <v>31</v>
      </c>
      <c r="U69" s="71"/>
    </row>
    <row r="70" spans="1:21">
      <c r="A70" s="35" t="s">
        <v>119</v>
      </c>
      <c r="B70" s="74" t="s">
        <v>111</v>
      </c>
      <c r="C70" s="75"/>
      <c r="D70" s="75"/>
      <c r="E70" s="75"/>
      <c r="F70" s="75"/>
      <c r="G70" s="75"/>
      <c r="H70" s="75"/>
      <c r="I70" s="76"/>
      <c r="J70" s="9">
        <v>6</v>
      </c>
      <c r="K70" s="9">
        <v>1</v>
      </c>
      <c r="L70" s="9">
        <v>1</v>
      </c>
      <c r="M70" s="9">
        <v>1</v>
      </c>
      <c r="N70" s="9">
        <v>0</v>
      </c>
      <c r="O70" s="15">
        <f>K70+L70+M70+N70</f>
        <v>3</v>
      </c>
      <c r="P70" s="16">
        <f>Q70-O70</f>
        <v>8</v>
      </c>
      <c r="Q70" s="16">
        <f>ROUND(PRODUCT(J70,25)/14,0)</f>
        <v>11</v>
      </c>
      <c r="R70" s="21"/>
      <c r="S70" s="9"/>
      <c r="T70" s="22" t="s">
        <v>31</v>
      </c>
      <c r="U70" s="9" t="s">
        <v>36</v>
      </c>
    </row>
    <row r="71" spans="1:21">
      <c r="A71" s="35" t="s">
        <v>86</v>
      </c>
      <c r="B71" s="77" t="s">
        <v>87</v>
      </c>
      <c r="C71" s="78"/>
      <c r="D71" s="78"/>
      <c r="E71" s="78"/>
      <c r="F71" s="78"/>
      <c r="G71" s="78"/>
      <c r="H71" s="78"/>
      <c r="I71" s="79"/>
      <c r="J71" s="9">
        <v>6</v>
      </c>
      <c r="K71" s="9">
        <v>1</v>
      </c>
      <c r="L71" s="9">
        <v>1</v>
      </c>
      <c r="M71" s="9">
        <v>1</v>
      </c>
      <c r="N71" s="9">
        <v>0</v>
      </c>
      <c r="O71" s="32">
        <f t="shared" ref="O71:O75" si="12">K71+L71+M71+N71</f>
        <v>3</v>
      </c>
      <c r="P71" s="16">
        <f t="shared" ref="P71:P72" si="13">Q71-O71</f>
        <v>8</v>
      </c>
      <c r="Q71" s="16">
        <f t="shared" ref="Q71:Q72" si="14">ROUND(PRODUCT(J71,25)/14,0)</f>
        <v>11</v>
      </c>
      <c r="R71" s="21"/>
      <c r="S71" s="9"/>
      <c r="T71" s="22" t="s">
        <v>31</v>
      </c>
      <c r="U71" s="9" t="s">
        <v>36</v>
      </c>
    </row>
    <row r="72" spans="1:21">
      <c r="A72" s="35" t="s">
        <v>84</v>
      </c>
      <c r="B72" s="74" t="s">
        <v>85</v>
      </c>
      <c r="C72" s="75"/>
      <c r="D72" s="75"/>
      <c r="E72" s="75"/>
      <c r="F72" s="75"/>
      <c r="G72" s="75"/>
      <c r="H72" s="75"/>
      <c r="I72" s="76"/>
      <c r="J72" s="9">
        <v>5</v>
      </c>
      <c r="K72" s="9">
        <v>2</v>
      </c>
      <c r="L72" s="9">
        <v>1</v>
      </c>
      <c r="M72" s="9">
        <v>0</v>
      </c>
      <c r="N72" s="9">
        <v>0</v>
      </c>
      <c r="O72" s="32">
        <f t="shared" si="12"/>
        <v>3</v>
      </c>
      <c r="P72" s="16">
        <f t="shared" si="13"/>
        <v>6</v>
      </c>
      <c r="Q72" s="16">
        <f t="shared" si="14"/>
        <v>9</v>
      </c>
      <c r="R72" s="21"/>
      <c r="S72" s="9" t="s">
        <v>27</v>
      </c>
      <c r="T72" s="22"/>
      <c r="U72" s="9" t="s">
        <v>37</v>
      </c>
    </row>
    <row r="73" spans="1:21">
      <c r="A73" s="35" t="s">
        <v>88</v>
      </c>
      <c r="B73" s="74" t="s">
        <v>89</v>
      </c>
      <c r="C73" s="75"/>
      <c r="D73" s="75"/>
      <c r="E73" s="75"/>
      <c r="F73" s="75"/>
      <c r="G73" s="75"/>
      <c r="H73" s="75"/>
      <c r="I73" s="76"/>
      <c r="J73" s="9">
        <v>5</v>
      </c>
      <c r="K73" s="9">
        <v>2</v>
      </c>
      <c r="L73" s="9">
        <v>1</v>
      </c>
      <c r="M73" s="9">
        <v>0</v>
      </c>
      <c r="N73" s="9">
        <v>0</v>
      </c>
      <c r="O73" s="32">
        <f t="shared" si="12"/>
        <v>3</v>
      </c>
      <c r="P73" s="16">
        <f>Q73-O73</f>
        <v>6</v>
      </c>
      <c r="Q73" s="16">
        <f>ROUND(PRODUCT(J73,25)/14,0)</f>
        <v>9</v>
      </c>
      <c r="R73" s="21"/>
      <c r="S73" s="9" t="s">
        <v>27</v>
      </c>
      <c r="T73" s="22"/>
      <c r="U73" s="9" t="s">
        <v>37</v>
      </c>
    </row>
    <row r="74" spans="1:21" s="47" customFormat="1">
      <c r="A74" s="35" t="s">
        <v>120</v>
      </c>
      <c r="B74" s="74" t="s">
        <v>112</v>
      </c>
      <c r="C74" s="75"/>
      <c r="D74" s="75"/>
      <c r="E74" s="75"/>
      <c r="F74" s="75"/>
      <c r="G74" s="75"/>
      <c r="H74" s="75"/>
      <c r="I74" s="76"/>
      <c r="J74" s="9">
        <v>4</v>
      </c>
      <c r="K74" s="9">
        <v>0</v>
      </c>
      <c r="L74" s="9">
        <v>0</v>
      </c>
      <c r="M74" s="9">
        <v>1</v>
      </c>
      <c r="N74" s="9">
        <v>0</v>
      </c>
      <c r="O74" s="61">
        <f t="shared" si="12"/>
        <v>1</v>
      </c>
      <c r="P74" s="16">
        <f>Q74-O74</f>
        <v>6</v>
      </c>
      <c r="Q74" s="16">
        <f>ROUND(PRODUCT(J74,25)/14,0)</f>
        <v>7</v>
      </c>
      <c r="R74" s="21"/>
      <c r="S74" s="9" t="s">
        <v>27</v>
      </c>
      <c r="T74" s="22"/>
      <c r="U74" s="9" t="s">
        <v>37</v>
      </c>
    </row>
    <row r="75" spans="1:21" s="47" customFormat="1">
      <c r="A75" s="35" t="s">
        <v>121</v>
      </c>
      <c r="B75" s="74" t="s">
        <v>100</v>
      </c>
      <c r="C75" s="75"/>
      <c r="D75" s="75"/>
      <c r="E75" s="75"/>
      <c r="F75" s="75"/>
      <c r="G75" s="75"/>
      <c r="H75" s="75"/>
      <c r="I75" s="76"/>
      <c r="J75" s="9">
        <v>4</v>
      </c>
      <c r="K75" s="9">
        <v>0</v>
      </c>
      <c r="L75" s="9">
        <v>0</v>
      </c>
      <c r="M75" s="9">
        <v>1</v>
      </c>
      <c r="N75" s="9">
        <v>0</v>
      </c>
      <c r="O75" s="52">
        <f t="shared" si="12"/>
        <v>1</v>
      </c>
      <c r="P75" s="16">
        <f t="shared" ref="P75" si="15">Q75-O75</f>
        <v>6</v>
      </c>
      <c r="Q75" s="16">
        <f>ROUND(PRODUCT(J75,25)/14,0)</f>
        <v>7</v>
      </c>
      <c r="R75" s="21"/>
      <c r="S75" s="9" t="s">
        <v>27</v>
      </c>
      <c r="T75" s="22"/>
      <c r="U75" s="9" t="s">
        <v>36</v>
      </c>
    </row>
    <row r="76" spans="1:21">
      <c r="A76" s="18" t="s">
        <v>24</v>
      </c>
      <c r="B76" s="80"/>
      <c r="C76" s="81"/>
      <c r="D76" s="81"/>
      <c r="E76" s="81"/>
      <c r="F76" s="81"/>
      <c r="G76" s="81"/>
      <c r="H76" s="81"/>
      <c r="I76" s="82"/>
      <c r="J76" s="18">
        <f t="shared" ref="J76:O76" si="16">SUM(J70:J75)</f>
        <v>30</v>
      </c>
      <c r="K76" s="18">
        <f t="shared" si="16"/>
        <v>6</v>
      </c>
      <c r="L76" s="18">
        <f t="shared" si="16"/>
        <v>4</v>
      </c>
      <c r="M76" s="31">
        <f t="shared" si="16"/>
        <v>4</v>
      </c>
      <c r="N76" s="18">
        <f t="shared" si="16"/>
        <v>0</v>
      </c>
      <c r="O76" s="18">
        <f t="shared" si="16"/>
        <v>14</v>
      </c>
      <c r="P76" s="54">
        <f>Q76-O76</f>
        <v>40</v>
      </c>
      <c r="Q76" s="20">
        <f>SUM(Q70:Q75)</f>
        <v>54</v>
      </c>
      <c r="R76" s="18">
        <f>COUNTIF(R70:R73,"E")</f>
        <v>0</v>
      </c>
      <c r="S76" s="18">
        <f>COUNTIF(S70:S75,"C")</f>
        <v>4</v>
      </c>
      <c r="T76" s="18">
        <f>COUNTIF(T70:T75,"VP")</f>
        <v>2</v>
      </c>
      <c r="U76" s="19"/>
    </row>
    <row r="77" spans="1:21" ht="9" customHeight="1"/>
    <row r="79" spans="1:21" ht="19.5" customHeight="1">
      <c r="A79" s="69" t="s">
        <v>44</v>
      </c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</row>
    <row r="80" spans="1:21" ht="27.75" customHeight="1">
      <c r="A80" s="174" t="s">
        <v>26</v>
      </c>
      <c r="B80" s="83" t="s">
        <v>25</v>
      </c>
      <c r="C80" s="84"/>
      <c r="D80" s="84"/>
      <c r="E80" s="84"/>
      <c r="F80" s="84"/>
      <c r="G80" s="84"/>
      <c r="H80" s="84"/>
      <c r="I80" s="85"/>
      <c r="J80" s="70" t="s">
        <v>38</v>
      </c>
      <c r="K80" s="187" t="s">
        <v>23</v>
      </c>
      <c r="L80" s="187"/>
      <c r="M80" s="187"/>
      <c r="N80" s="187"/>
      <c r="O80" s="187" t="s">
        <v>39</v>
      </c>
      <c r="P80" s="188"/>
      <c r="Q80" s="188"/>
      <c r="R80" s="187" t="s">
        <v>22</v>
      </c>
      <c r="S80" s="187"/>
      <c r="T80" s="187"/>
      <c r="U80" s="70" t="s">
        <v>21</v>
      </c>
    </row>
    <row r="81" spans="1:21" ht="12.75" customHeight="1">
      <c r="A81" s="175"/>
      <c r="B81" s="86"/>
      <c r="C81" s="87"/>
      <c r="D81" s="87"/>
      <c r="E81" s="87"/>
      <c r="F81" s="87"/>
      <c r="G81" s="87"/>
      <c r="H81" s="87"/>
      <c r="I81" s="88"/>
      <c r="J81" s="71"/>
      <c r="K81" s="4" t="s">
        <v>27</v>
      </c>
      <c r="L81" s="4" t="s">
        <v>28</v>
      </c>
      <c r="M81" s="34" t="s">
        <v>60</v>
      </c>
      <c r="N81" s="34" t="s">
        <v>61</v>
      </c>
      <c r="O81" s="4" t="s">
        <v>32</v>
      </c>
      <c r="P81" s="4" t="s">
        <v>6</v>
      </c>
      <c r="Q81" s="4" t="s">
        <v>29</v>
      </c>
      <c r="R81" s="4" t="s">
        <v>30</v>
      </c>
      <c r="S81" s="4" t="s">
        <v>27</v>
      </c>
      <c r="T81" s="4" t="s">
        <v>31</v>
      </c>
      <c r="U81" s="71"/>
    </row>
    <row r="82" spans="1:21">
      <c r="A82" s="108" t="s">
        <v>90</v>
      </c>
      <c r="B82" s="109"/>
      <c r="C82" s="109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10"/>
    </row>
    <row r="83" spans="1:21">
      <c r="A83" s="37" t="s">
        <v>122</v>
      </c>
      <c r="B83" s="105" t="s">
        <v>113</v>
      </c>
      <c r="C83" s="106"/>
      <c r="D83" s="106"/>
      <c r="E83" s="106"/>
      <c r="F83" s="106"/>
      <c r="G83" s="106"/>
      <c r="H83" s="106"/>
      <c r="I83" s="107"/>
      <c r="J83" s="9">
        <v>5</v>
      </c>
      <c r="K83" s="9">
        <v>2</v>
      </c>
      <c r="L83" s="9">
        <v>1</v>
      </c>
      <c r="M83" s="9">
        <v>0</v>
      </c>
      <c r="N83" s="9">
        <v>0</v>
      </c>
      <c r="O83" s="16">
        <f>K83+L83+M83+N83</f>
        <v>3</v>
      </c>
      <c r="P83" s="16">
        <f t="shared" ref="P83:P85" si="17">Q83-O83</f>
        <v>6</v>
      </c>
      <c r="Q83" s="16">
        <f t="shared" ref="Q83:Q85" si="18">ROUND(PRODUCT(J83,25)/14,0)</f>
        <v>9</v>
      </c>
      <c r="R83" s="23"/>
      <c r="S83" s="23" t="s">
        <v>27</v>
      </c>
      <c r="T83" s="24"/>
      <c r="U83" s="9" t="s">
        <v>37</v>
      </c>
    </row>
    <row r="84" spans="1:21">
      <c r="A84" s="37" t="s">
        <v>123</v>
      </c>
      <c r="B84" s="105" t="s">
        <v>114</v>
      </c>
      <c r="C84" s="106"/>
      <c r="D84" s="106"/>
      <c r="E84" s="106"/>
      <c r="F84" s="106"/>
      <c r="G84" s="106"/>
      <c r="H84" s="106"/>
      <c r="I84" s="107"/>
      <c r="J84" s="9">
        <v>5</v>
      </c>
      <c r="K84" s="9">
        <v>2</v>
      </c>
      <c r="L84" s="9">
        <v>1</v>
      </c>
      <c r="M84" s="9">
        <v>0</v>
      </c>
      <c r="N84" s="9">
        <v>0</v>
      </c>
      <c r="O84" s="16">
        <f t="shared" ref="O84:O85" si="19">K84+L84+M84+N84</f>
        <v>3</v>
      </c>
      <c r="P84" s="16">
        <f t="shared" si="17"/>
        <v>6</v>
      </c>
      <c r="Q84" s="16">
        <f t="shared" si="18"/>
        <v>9</v>
      </c>
      <c r="R84" s="23"/>
      <c r="S84" s="23" t="s">
        <v>27</v>
      </c>
      <c r="T84" s="24"/>
      <c r="U84" s="9" t="s">
        <v>37</v>
      </c>
    </row>
    <row r="85" spans="1:21">
      <c r="A85" s="37" t="s">
        <v>92</v>
      </c>
      <c r="B85" s="105" t="s">
        <v>93</v>
      </c>
      <c r="C85" s="106"/>
      <c r="D85" s="106"/>
      <c r="E85" s="106"/>
      <c r="F85" s="106"/>
      <c r="G85" s="106"/>
      <c r="H85" s="106"/>
      <c r="I85" s="107"/>
      <c r="J85" s="9">
        <v>5</v>
      </c>
      <c r="K85" s="9">
        <v>2</v>
      </c>
      <c r="L85" s="9">
        <v>1</v>
      </c>
      <c r="M85" s="9">
        <v>0</v>
      </c>
      <c r="N85" s="9">
        <v>0</v>
      </c>
      <c r="O85" s="16">
        <f t="shared" si="19"/>
        <v>3</v>
      </c>
      <c r="P85" s="16">
        <f t="shared" si="17"/>
        <v>6</v>
      </c>
      <c r="Q85" s="16">
        <f t="shared" si="18"/>
        <v>9</v>
      </c>
      <c r="R85" s="23"/>
      <c r="S85" s="23" t="s">
        <v>27</v>
      </c>
      <c r="T85" s="24"/>
      <c r="U85" s="9" t="s">
        <v>37</v>
      </c>
    </row>
    <row r="86" spans="1:21">
      <c r="A86" s="108" t="s">
        <v>101</v>
      </c>
      <c r="B86" s="112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3"/>
    </row>
    <row r="87" spans="1:21">
      <c r="A87" s="37" t="s">
        <v>124</v>
      </c>
      <c r="B87" s="105" t="s">
        <v>115</v>
      </c>
      <c r="C87" s="106"/>
      <c r="D87" s="106"/>
      <c r="E87" s="106"/>
      <c r="F87" s="106"/>
      <c r="G87" s="106"/>
      <c r="H87" s="106"/>
      <c r="I87" s="107"/>
      <c r="J87" s="9">
        <v>5</v>
      </c>
      <c r="K87" s="9">
        <v>2</v>
      </c>
      <c r="L87" s="9">
        <v>1</v>
      </c>
      <c r="M87" s="9">
        <v>0</v>
      </c>
      <c r="N87" s="9">
        <v>0</v>
      </c>
      <c r="O87" s="16">
        <f>K87+L87+M87+N87</f>
        <v>3</v>
      </c>
      <c r="P87" s="16">
        <f>Q87-O87</f>
        <v>6</v>
      </c>
      <c r="Q87" s="16">
        <f>ROUND(PRODUCT(J87,25)/14,0)</f>
        <v>9</v>
      </c>
      <c r="R87" s="23"/>
      <c r="S87" s="23" t="s">
        <v>27</v>
      </c>
      <c r="T87" s="24"/>
      <c r="U87" s="9" t="s">
        <v>37</v>
      </c>
    </row>
    <row r="88" spans="1:21">
      <c r="A88" s="37" t="s">
        <v>91</v>
      </c>
      <c r="B88" s="105" t="s">
        <v>102</v>
      </c>
      <c r="C88" s="106"/>
      <c r="D88" s="106"/>
      <c r="E88" s="106"/>
      <c r="F88" s="106"/>
      <c r="G88" s="106"/>
      <c r="H88" s="106"/>
      <c r="I88" s="107"/>
      <c r="J88" s="9">
        <v>5</v>
      </c>
      <c r="K88" s="9">
        <v>2</v>
      </c>
      <c r="L88" s="9">
        <v>1</v>
      </c>
      <c r="M88" s="9">
        <v>0</v>
      </c>
      <c r="N88" s="9">
        <v>0</v>
      </c>
      <c r="O88" s="16">
        <f t="shared" ref="O88:O89" si="20">K88+L88+M88+N88</f>
        <v>3</v>
      </c>
      <c r="P88" s="16">
        <f t="shared" ref="P88:P89" si="21">Q88-O88</f>
        <v>6</v>
      </c>
      <c r="Q88" s="16">
        <f t="shared" ref="Q88:Q89" si="22">ROUND(PRODUCT(J88,25)/14,0)</f>
        <v>9</v>
      </c>
      <c r="R88" s="23"/>
      <c r="S88" s="23" t="s">
        <v>27</v>
      </c>
      <c r="T88" s="24"/>
      <c r="U88" s="9" t="s">
        <v>37</v>
      </c>
    </row>
    <row r="89" spans="1:21">
      <c r="A89" s="37" t="s">
        <v>94</v>
      </c>
      <c r="B89" s="105" t="s">
        <v>95</v>
      </c>
      <c r="C89" s="106"/>
      <c r="D89" s="106"/>
      <c r="E89" s="106"/>
      <c r="F89" s="106"/>
      <c r="G89" s="106"/>
      <c r="H89" s="106"/>
      <c r="I89" s="107"/>
      <c r="J89" s="9">
        <v>5</v>
      </c>
      <c r="K89" s="9">
        <v>2</v>
      </c>
      <c r="L89" s="9">
        <v>1</v>
      </c>
      <c r="M89" s="9">
        <v>0</v>
      </c>
      <c r="N89" s="9">
        <v>0</v>
      </c>
      <c r="O89" s="16">
        <f t="shared" si="20"/>
        <v>3</v>
      </c>
      <c r="P89" s="16">
        <f t="shared" si="21"/>
        <v>6</v>
      </c>
      <c r="Q89" s="16">
        <f t="shared" si="22"/>
        <v>9</v>
      </c>
      <c r="R89" s="23"/>
      <c r="S89" s="23" t="s">
        <v>27</v>
      </c>
      <c r="T89" s="24"/>
      <c r="U89" s="9" t="s">
        <v>37</v>
      </c>
    </row>
    <row r="90" spans="1:21" ht="24.75" customHeight="1">
      <c r="A90" s="184" t="s">
        <v>46</v>
      </c>
      <c r="B90" s="185"/>
      <c r="C90" s="185"/>
      <c r="D90" s="185"/>
      <c r="E90" s="185"/>
      <c r="F90" s="185"/>
      <c r="G90" s="185"/>
      <c r="H90" s="185"/>
      <c r="I90" s="186"/>
      <c r="J90" s="20">
        <f>SUM(J83,J87)</f>
        <v>10</v>
      </c>
      <c r="K90" s="20">
        <f t="shared" ref="K90:Q90" si="23">SUM(K83,K87)</f>
        <v>4</v>
      </c>
      <c r="L90" s="20">
        <f t="shared" si="23"/>
        <v>2</v>
      </c>
      <c r="M90" s="20">
        <f t="shared" si="23"/>
        <v>0</v>
      </c>
      <c r="N90" s="20">
        <f t="shared" si="23"/>
        <v>0</v>
      </c>
      <c r="O90" s="20">
        <f t="shared" si="23"/>
        <v>6</v>
      </c>
      <c r="P90" s="20">
        <f t="shared" si="23"/>
        <v>12</v>
      </c>
      <c r="Q90" s="20">
        <f t="shared" si="23"/>
        <v>18</v>
      </c>
      <c r="R90" s="20">
        <f>COUNTIF(R83,"E")+COUNTIF(R87,"E")</f>
        <v>0</v>
      </c>
      <c r="S90" s="20">
        <f>COUNTIF(S83,"C")+COUNTIF(S87,"C")</f>
        <v>2</v>
      </c>
      <c r="T90" s="20">
        <f>COUNTIF(T83,"VP")+COUNTIF(T87,"VP")</f>
        <v>0</v>
      </c>
      <c r="U90" s="50">
        <f>2/6</f>
        <v>0.33333333333333331</v>
      </c>
    </row>
    <row r="91" spans="1:21" ht="13.5" customHeight="1">
      <c r="A91" s="143" t="s">
        <v>47</v>
      </c>
      <c r="B91" s="144"/>
      <c r="C91" s="144"/>
      <c r="D91" s="144"/>
      <c r="E91" s="144"/>
      <c r="F91" s="144"/>
      <c r="G91" s="144"/>
      <c r="H91" s="144"/>
      <c r="I91" s="144"/>
      <c r="J91" s="145"/>
      <c r="K91" s="20">
        <f>SUM(K83,K87)*14</f>
        <v>56</v>
      </c>
      <c r="L91" s="20">
        <f t="shared" ref="L91:Q91" si="24">SUM(L83,L87)*14</f>
        <v>28</v>
      </c>
      <c r="M91" s="20">
        <f t="shared" si="24"/>
        <v>0</v>
      </c>
      <c r="N91" s="20">
        <f t="shared" si="24"/>
        <v>0</v>
      </c>
      <c r="O91" s="20">
        <f t="shared" si="24"/>
        <v>84</v>
      </c>
      <c r="P91" s="20">
        <f t="shared" si="24"/>
        <v>168</v>
      </c>
      <c r="Q91" s="20">
        <f t="shared" si="24"/>
        <v>252</v>
      </c>
      <c r="R91" s="114"/>
      <c r="S91" s="115"/>
      <c r="T91" s="115"/>
      <c r="U91" s="116"/>
    </row>
    <row r="92" spans="1:21">
      <c r="A92" s="146"/>
      <c r="B92" s="147"/>
      <c r="C92" s="147"/>
      <c r="D92" s="147"/>
      <c r="E92" s="147"/>
      <c r="F92" s="147"/>
      <c r="G92" s="147"/>
      <c r="H92" s="147"/>
      <c r="I92" s="147"/>
      <c r="J92" s="148"/>
      <c r="K92" s="189">
        <f>SUM(K91:N91)</f>
        <v>84</v>
      </c>
      <c r="L92" s="190"/>
      <c r="M92" s="190"/>
      <c r="N92" s="191"/>
      <c r="O92" s="192">
        <f>SUM(O91:P91)</f>
        <v>252</v>
      </c>
      <c r="P92" s="193"/>
      <c r="Q92" s="194"/>
      <c r="R92" s="117"/>
      <c r="S92" s="118"/>
      <c r="T92" s="118"/>
      <c r="U92" s="119"/>
    </row>
    <row r="93" spans="1:21" s="47" customFormat="1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1"/>
      <c r="L93" s="41"/>
      <c r="M93" s="41"/>
      <c r="N93" s="41"/>
      <c r="O93" s="42"/>
      <c r="P93" s="42"/>
      <c r="Q93" s="42"/>
      <c r="R93" s="43"/>
      <c r="S93" s="43"/>
      <c r="T93" s="43"/>
      <c r="U93" s="43"/>
    </row>
    <row r="94" spans="1:21" s="47" customFormat="1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1"/>
      <c r="L94" s="41"/>
      <c r="M94" s="41"/>
      <c r="N94" s="41"/>
      <c r="O94" s="42"/>
      <c r="P94" s="42"/>
      <c r="Q94" s="42"/>
      <c r="R94" s="43"/>
      <c r="S94" s="43"/>
      <c r="T94" s="43"/>
      <c r="U94" s="43"/>
    </row>
    <row r="95" spans="1:21" s="47" customFormat="1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1"/>
      <c r="L95" s="41"/>
      <c r="M95" s="41"/>
      <c r="N95" s="41"/>
      <c r="O95" s="42"/>
      <c r="P95" s="42"/>
      <c r="Q95" s="42"/>
      <c r="R95" s="43"/>
      <c r="S95" s="43"/>
      <c r="T95" s="43"/>
      <c r="U95" s="43"/>
    </row>
    <row r="96" spans="1:21" s="47" customFormat="1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1"/>
      <c r="L96" s="41"/>
      <c r="M96" s="41"/>
      <c r="N96" s="41"/>
      <c r="O96" s="42"/>
      <c r="P96" s="42"/>
      <c r="Q96" s="42"/>
      <c r="R96" s="43"/>
      <c r="S96" s="43"/>
      <c r="T96" s="43"/>
      <c r="U96" s="43"/>
    </row>
    <row r="97" spans="1:21" s="47" customFormat="1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1"/>
      <c r="L97" s="41"/>
      <c r="M97" s="41"/>
      <c r="N97" s="41"/>
      <c r="O97" s="42"/>
      <c r="P97" s="42"/>
      <c r="Q97" s="42"/>
      <c r="R97" s="43"/>
      <c r="S97" s="43"/>
      <c r="T97" s="43"/>
      <c r="U97" s="43"/>
    </row>
    <row r="98" spans="1:21" s="47" customFormat="1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1"/>
      <c r="L98" s="41"/>
      <c r="M98" s="41"/>
      <c r="N98" s="41"/>
      <c r="O98" s="42"/>
      <c r="P98" s="42"/>
      <c r="Q98" s="42"/>
      <c r="R98" s="43"/>
      <c r="S98" s="43"/>
      <c r="T98" s="43"/>
      <c r="U98" s="43"/>
    </row>
    <row r="99" spans="1:21" s="47" customFormat="1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1"/>
      <c r="L99" s="41"/>
      <c r="M99" s="41"/>
      <c r="N99" s="41"/>
      <c r="O99" s="42"/>
      <c r="P99" s="42"/>
      <c r="Q99" s="42"/>
      <c r="R99" s="43"/>
      <c r="S99" s="43"/>
      <c r="T99" s="43"/>
      <c r="U99" s="43"/>
    </row>
    <row r="100" spans="1:21" s="47" customFormat="1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1"/>
      <c r="L100" s="41"/>
      <c r="M100" s="41"/>
      <c r="N100" s="41"/>
      <c r="O100" s="42"/>
      <c r="P100" s="42"/>
      <c r="Q100" s="42"/>
      <c r="R100" s="43"/>
      <c r="S100" s="43"/>
      <c r="T100" s="43"/>
      <c r="U100" s="43"/>
    </row>
    <row r="101" spans="1:21" s="47" customFormat="1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1"/>
      <c r="L101" s="41"/>
      <c r="M101" s="41"/>
      <c r="N101" s="41"/>
      <c r="O101" s="42"/>
      <c r="P101" s="42"/>
      <c r="Q101" s="42"/>
      <c r="R101" s="43"/>
      <c r="S101" s="43"/>
      <c r="T101" s="43"/>
      <c r="U101" s="43"/>
    </row>
    <row r="102" spans="1:21" s="47" customFormat="1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1"/>
      <c r="L102" s="41"/>
      <c r="M102" s="41"/>
      <c r="N102" s="41"/>
      <c r="O102" s="42"/>
      <c r="P102" s="42"/>
      <c r="Q102" s="42"/>
      <c r="R102" s="43"/>
      <c r="S102" s="43"/>
      <c r="T102" s="43"/>
      <c r="U102" s="43"/>
    </row>
    <row r="103" spans="1:21" s="36" customFormat="1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1"/>
      <c r="L103" s="41"/>
      <c r="M103" s="41"/>
      <c r="N103" s="41"/>
      <c r="O103" s="42"/>
      <c r="P103" s="42"/>
      <c r="Q103" s="42"/>
      <c r="R103" s="43"/>
      <c r="S103" s="43"/>
      <c r="T103" s="43"/>
      <c r="U103" s="43"/>
    </row>
    <row r="104" spans="1:21" ht="1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1"/>
      <c r="L104" s="11"/>
      <c r="M104" s="11"/>
      <c r="N104" s="11"/>
      <c r="O104" s="12"/>
      <c r="P104" s="12"/>
      <c r="Q104" s="12"/>
      <c r="R104" s="12"/>
      <c r="S104" s="12"/>
      <c r="T104" s="12"/>
      <c r="U104" s="12"/>
    </row>
    <row r="105" spans="1:21" ht="24" customHeight="1">
      <c r="A105" s="69" t="s">
        <v>48</v>
      </c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</row>
    <row r="106" spans="1:21" ht="16.5" customHeight="1">
      <c r="A106" s="111" t="s">
        <v>50</v>
      </c>
      <c r="B106" s="120"/>
      <c r="C106" s="120"/>
      <c r="D106" s="120"/>
      <c r="E106" s="120"/>
      <c r="F106" s="120"/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  <c r="Q106" s="120"/>
      <c r="R106" s="120"/>
      <c r="S106" s="120"/>
      <c r="T106" s="120"/>
      <c r="U106" s="120"/>
    </row>
    <row r="107" spans="1:21" ht="34.5" customHeight="1">
      <c r="A107" s="111" t="s">
        <v>26</v>
      </c>
      <c r="B107" s="111" t="s">
        <v>25</v>
      </c>
      <c r="C107" s="111"/>
      <c r="D107" s="111"/>
      <c r="E107" s="111"/>
      <c r="F107" s="111"/>
      <c r="G107" s="111"/>
      <c r="H107" s="111"/>
      <c r="I107" s="111"/>
      <c r="J107" s="92" t="s">
        <v>38</v>
      </c>
      <c r="K107" s="92" t="s">
        <v>23</v>
      </c>
      <c r="L107" s="92"/>
      <c r="M107" s="92"/>
      <c r="N107" s="92"/>
      <c r="O107" s="92" t="s">
        <v>39</v>
      </c>
      <c r="P107" s="92"/>
      <c r="Q107" s="92"/>
      <c r="R107" s="92" t="s">
        <v>22</v>
      </c>
      <c r="S107" s="92"/>
      <c r="T107" s="92"/>
      <c r="U107" s="141" t="s">
        <v>21</v>
      </c>
    </row>
    <row r="108" spans="1:21">
      <c r="A108" s="111"/>
      <c r="B108" s="111"/>
      <c r="C108" s="111"/>
      <c r="D108" s="111"/>
      <c r="E108" s="111"/>
      <c r="F108" s="111"/>
      <c r="G108" s="111"/>
      <c r="H108" s="111"/>
      <c r="I108" s="111"/>
      <c r="J108" s="92"/>
      <c r="K108" s="26" t="s">
        <v>27</v>
      </c>
      <c r="L108" s="26" t="s">
        <v>28</v>
      </c>
      <c r="M108" s="33" t="s">
        <v>60</v>
      </c>
      <c r="N108" s="33" t="s">
        <v>61</v>
      </c>
      <c r="O108" s="26" t="s">
        <v>32</v>
      </c>
      <c r="P108" s="26" t="s">
        <v>6</v>
      </c>
      <c r="Q108" s="26" t="s">
        <v>29</v>
      </c>
      <c r="R108" s="26" t="s">
        <v>30</v>
      </c>
      <c r="S108" s="26" t="s">
        <v>27</v>
      </c>
      <c r="T108" s="26" t="s">
        <v>31</v>
      </c>
      <c r="U108" s="142"/>
    </row>
    <row r="109" spans="1:21" ht="17.25" customHeight="1">
      <c r="A109" s="80" t="s">
        <v>104</v>
      </c>
      <c r="B109" s="81"/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2"/>
    </row>
    <row r="110" spans="1:21">
      <c r="A110" s="27" t="str">
        <f t="shared" ref="A110:A118" si="25">IF(ISNA(INDEX($A$34:$U$103,MATCH($B110,$B$34:$B$103,0),1)),"",INDEX($A$34:$U$103,MATCH($B110,$B$34:$B$103,0),1))</f>
        <v>MLR1019</v>
      </c>
      <c r="B110" s="74" t="s">
        <v>107</v>
      </c>
      <c r="C110" s="75"/>
      <c r="D110" s="75"/>
      <c r="E110" s="75"/>
      <c r="F110" s="75"/>
      <c r="G110" s="75"/>
      <c r="H110" s="75"/>
      <c r="I110" s="76"/>
      <c r="J110" s="16">
        <f t="shared" ref="J110:J118" si="26">IF(ISNA(INDEX($A$34:$U$103,MATCH($B110,$B$34:$B$103,0),10)),"",INDEX($A$34:$U$103,MATCH($B110,$B$34:$B$103,0),10))</f>
        <v>7</v>
      </c>
      <c r="K110" s="16">
        <f t="shared" ref="K110:K118" si="27">IF(ISNA(INDEX($A$34:$U$103,MATCH($B110,$B$34:$B$103,0),11)),"",INDEX($A$34:$U$103,MATCH($B110,$B$34:$B$103,0),11))</f>
        <v>2</v>
      </c>
      <c r="L110" s="16">
        <f t="shared" ref="L110:L118" si="28">IF(ISNA(INDEX($A$34:$U$103,MATCH($B110,$B$34:$B$103,0),12)),"",INDEX($A$34:$U$103,MATCH($B110,$B$34:$B$103,0),12))</f>
        <v>1</v>
      </c>
      <c r="M110" s="16">
        <f t="shared" ref="M110:M118" si="29">IF(ISNA(INDEX($A$34:$U$103,MATCH($B110,$B$34:$B$103,0),13)),"",INDEX($A$34:$U$103,MATCH($B110,$B$34:$B$103,0),13))</f>
        <v>0</v>
      </c>
      <c r="N110" s="16">
        <f t="shared" ref="N110:N118" si="30">IF(ISNA(INDEX($A$34:$U$103,MATCH($B110,$B$34:$B$103,0),14)),"",INDEX($A$34:$U$103,MATCH($B110,$B$34:$B$103,0),14))</f>
        <v>0</v>
      </c>
      <c r="O110" s="16">
        <f t="shared" ref="O110:O118" si="31">IF(ISNA(INDEX($A$34:$U$103,MATCH($B110,$B$34:$B$103,0),15)),"",INDEX($A$34:$U$103,MATCH($B110,$B$34:$B$103,0),15))</f>
        <v>3</v>
      </c>
      <c r="P110" s="16">
        <f t="shared" ref="P110:P118" si="32">IF(ISNA(INDEX($A$34:$U$103,MATCH($B110,$B$34:$B$103,0),16)),"",INDEX($A$34:$U$103,MATCH($B110,$B$34:$B$103,0),16))</f>
        <v>10</v>
      </c>
      <c r="Q110" s="16">
        <f t="shared" ref="Q110:Q118" si="33">IF(ISNA(INDEX($A$34:$U$103,MATCH($B110,$B$34:$B$103,0),17)),"",INDEX($A$34:$U$103,MATCH($B110,$B$34:$B$103,0),17))</f>
        <v>13</v>
      </c>
      <c r="R110" s="25" t="str">
        <f t="shared" ref="R110:R118" si="34">IF(ISNA(INDEX($A$34:$U$103,MATCH($B110,$B$34:$B$103,0),18)),"",INDEX($A$34:$U$103,MATCH($B110,$B$34:$B$103,0),18))</f>
        <v>E</v>
      </c>
      <c r="S110" s="25">
        <f t="shared" ref="S110:S118" si="35">IF(ISNA(INDEX($A$34:$U$103,MATCH($B110,$B$34:$B$103,0),19)),"",INDEX($A$34:$U$103,MATCH($B110,$B$34:$B$103,0),19))</f>
        <v>0</v>
      </c>
      <c r="T110" s="25">
        <f t="shared" ref="T110:T118" si="36">IF(ISNA(INDEX($A$34:$U$103,MATCH($B110,$B$34:$B$103,0),20)),"",INDEX($A$34:$U$103,MATCH($B110,$B$34:$B$103,0),20))</f>
        <v>0</v>
      </c>
      <c r="U110" s="17" t="s">
        <v>35</v>
      </c>
    </row>
    <row r="111" spans="1:21">
      <c r="A111" s="27" t="str">
        <f t="shared" si="25"/>
        <v>MLR0001</v>
      </c>
      <c r="B111" s="74" t="s">
        <v>66</v>
      </c>
      <c r="C111" s="75"/>
      <c r="D111" s="75"/>
      <c r="E111" s="75"/>
      <c r="F111" s="75"/>
      <c r="G111" s="75"/>
      <c r="H111" s="75"/>
      <c r="I111" s="76"/>
      <c r="J111" s="16">
        <f t="shared" si="26"/>
        <v>8</v>
      </c>
      <c r="K111" s="16">
        <f t="shared" si="27"/>
        <v>2</v>
      </c>
      <c r="L111" s="16">
        <f t="shared" si="28"/>
        <v>1</v>
      </c>
      <c r="M111" s="16">
        <f t="shared" si="29"/>
        <v>0</v>
      </c>
      <c r="N111" s="16">
        <f t="shared" si="30"/>
        <v>0</v>
      </c>
      <c r="O111" s="16">
        <f t="shared" si="31"/>
        <v>3</v>
      </c>
      <c r="P111" s="16">
        <f t="shared" si="32"/>
        <v>11</v>
      </c>
      <c r="Q111" s="16">
        <f t="shared" si="33"/>
        <v>14</v>
      </c>
      <c r="R111" s="25" t="str">
        <f t="shared" si="34"/>
        <v>E</v>
      </c>
      <c r="S111" s="25">
        <f t="shared" si="35"/>
        <v>0</v>
      </c>
      <c r="T111" s="25">
        <f t="shared" si="36"/>
        <v>0</v>
      </c>
      <c r="U111" s="17" t="s">
        <v>35</v>
      </c>
    </row>
    <row r="112" spans="1:21">
      <c r="A112" s="27" t="str">
        <f t="shared" si="25"/>
        <v>MLR0013</v>
      </c>
      <c r="B112" s="74" t="s">
        <v>68</v>
      </c>
      <c r="C112" s="75"/>
      <c r="D112" s="75"/>
      <c r="E112" s="75"/>
      <c r="F112" s="75"/>
      <c r="G112" s="75"/>
      <c r="H112" s="75"/>
      <c r="I112" s="76"/>
      <c r="J112" s="16">
        <f t="shared" si="26"/>
        <v>8</v>
      </c>
      <c r="K112" s="16">
        <f t="shared" si="27"/>
        <v>2</v>
      </c>
      <c r="L112" s="16">
        <f t="shared" si="28"/>
        <v>1</v>
      </c>
      <c r="M112" s="16">
        <f t="shared" si="29"/>
        <v>0</v>
      </c>
      <c r="N112" s="16">
        <f t="shared" si="30"/>
        <v>0</v>
      </c>
      <c r="O112" s="16">
        <f t="shared" si="31"/>
        <v>3</v>
      </c>
      <c r="P112" s="16">
        <f t="shared" si="32"/>
        <v>11</v>
      </c>
      <c r="Q112" s="16">
        <f t="shared" si="33"/>
        <v>14</v>
      </c>
      <c r="R112" s="25" t="str">
        <f t="shared" si="34"/>
        <v>E</v>
      </c>
      <c r="S112" s="25">
        <f t="shared" si="35"/>
        <v>0</v>
      </c>
      <c r="T112" s="25">
        <f t="shared" si="36"/>
        <v>0</v>
      </c>
      <c r="U112" s="17" t="s">
        <v>35</v>
      </c>
    </row>
    <row r="113" spans="1:21">
      <c r="A113" s="27" t="str">
        <f t="shared" si="25"/>
        <v>MLR0021</v>
      </c>
      <c r="B113" s="74" t="s">
        <v>108</v>
      </c>
      <c r="C113" s="75"/>
      <c r="D113" s="75"/>
      <c r="E113" s="75"/>
      <c r="F113" s="75"/>
      <c r="G113" s="75"/>
      <c r="H113" s="75"/>
      <c r="I113" s="76"/>
      <c r="J113" s="16">
        <f t="shared" si="26"/>
        <v>7</v>
      </c>
      <c r="K113" s="16">
        <f t="shared" si="27"/>
        <v>1</v>
      </c>
      <c r="L113" s="16">
        <f t="shared" si="28"/>
        <v>2</v>
      </c>
      <c r="M113" s="16">
        <f t="shared" si="29"/>
        <v>0</v>
      </c>
      <c r="N113" s="16">
        <f t="shared" si="30"/>
        <v>0</v>
      </c>
      <c r="O113" s="16">
        <f t="shared" si="31"/>
        <v>3</v>
      </c>
      <c r="P113" s="16">
        <f t="shared" si="32"/>
        <v>10</v>
      </c>
      <c r="Q113" s="16">
        <f t="shared" si="33"/>
        <v>13</v>
      </c>
      <c r="R113" s="25" t="str">
        <f t="shared" si="34"/>
        <v>E</v>
      </c>
      <c r="S113" s="25">
        <f t="shared" si="35"/>
        <v>0</v>
      </c>
      <c r="T113" s="25">
        <f t="shared" si="36"/>
        <v>0</v>
      </c>
      <c r="U113" s="17" t="s">
        <v>35</v>
      </c>
    </row>
    <row r="114" spans="1:21">
      <c r="A114" s="27" t="str">
        <f t="shared" si="25"/>
        <v>MLR0006</v>
      </c>
      <c r="B114" s="74" t="s">
        <v>73</v>
      </c>
      <c r="C114" s="75"/>
      <c r="D114" s="75"/>
      <c r="E114" s="75"/>
      <c r="F114" s="75"/>
      <c r="G114" s="75"/>
      <c r="H114" s="75"/>
      <c r="I114" s="76"/>
      <c r="J114" s="16">
        <f t="shared" si="26"/>
        <v>8</v>
      </c>
      <c r="K114" s="16">
        <f t="shared" si="27"/>
        <v>1</v>
      </c>
      <c r="L114" s="16">
        <f t="shared" si="28"/>
        <v>2</v>
      </c>
      <c r="M114" s="16">
        <f t="shared" si="29"/>
        <v>0</v>
      </c>
      <c r="N114" s="16">
        <f t="shared" si="30"/>
        <v>0</v>
      </c>
      <c r="O114" s="16">
        <f t="shared" si="31"/>
        <v>3</v>
      </c>
      <c r="P114" s="16">
        <f t="shared" si="32"/>
        <v>11</v>
      </c>
      <c r="Q114" s="16">
        <f t="shared" si="33"/>
        <v>14</v>
      </c>
      <c r="R114" s="25" t="str">
        <f t="shared" si="34"/>
        <v>E</v>
      </c>
      <c r="S114" s="25">
        <f t="shared" si="35"/>
        <v>0</v>
      </c>
      <c r="T114" s="25">
        <f t="shared" si="36"/>
        <v>0</v>
      </c>
      <c r="U114" s="17" t="s">
        <v>35</v>
      </c>
    </row>
    <row r="115" spans="1:21">
      <c r="A115" s="27" t="str">
        <f t="shared" si="25"/>
        <v>MLR0015</v>
      </c>
      <c r="B115" s="74" t="s">
        <v>75</v>
      </c>
      <c r="C115" s="75"/>
      <c r="D115" s="75"/>
      <c r="E115" s="75"/>
      <c r="F115" s="75"/>
      <c r="G115" s="75"/>
      <c r="H115" s="75"/>
      <c r="I115" s="76"/>
      <c r="J115" s="16">
        <f t="shared" si="26"/>
        <v>7</v>
      </c>
      <c r="K115" s="16">
        <f t="shared" si="27"/>
        <v>1</v>
      </c>
      <c r="L115" s="16">
        <f t="shared" si="28"/>
        <v>2</v>
      </c>
      <c r="M115" s="16">
        <f t="shared" si="29"/>
        <v>0</v>
      </c>
      <c r="N115" s="16">
        <f t="shared" si="30"/>
        <v>0</v>
      </c>
      <c r="O115" s="16">
        <f t="shared" si="31"/>
        <v>3</v>
      </c>
      <c r="P115" s="16">
        <f t="shared" si="32"/>
        <v>10</v>
      </c>
      <c r="Q115" s="16">
        <f t="shared" si="33"/>
        <v>13</v>
      </c>
      <c r="R115" s="25" t="str">
        <f t="shared" si="34"/>
        <v>E</v>
      </c>
      <c r="S115" s="25">
        <f t="shared" si="35"/>
        <v>0</v>
      </c>
      <c r="T115" s="25">
        <f t="shared" si="36"/>
        <v>0</v>
      </c>
      <c r="U115" s="17" t="s">
        <v>35</v>
      </c>
    </row>
    <row r="116" spans="1:21">
      <c r="A116" s="27" t="str">
        <f t="shared" si="25"/>
        <v>MLR0009</v>
      </c>
      <c r="B116" s="74" t="s">
        <v>77</v>
      </c>
      <c r="C116" s="75"/>
      <c r="D116" s="75"/>
      <c r="E116" s="75"/>
      <c r="F116" s="75"/>
      <c r="G116" s="75"/>
      <c r="H116" s="75"/>
      <c r="I116" s="76"/>
      <c r="J116" s="16">
        <f t="shared" si="26"/>
        <v>8</v>
      </c>
      <c r="K116" s="16">
        <f t="shared" si="27"/>
        <v>2</v>
      </c>
      <c r="L116" s="16">
        <f t="shared" si="28"/>
        <v>1</v>
      </c>
      <c r="M116" s="16">
        <f t="shared" si="29"/>
        <v>0</v>
      </c>
      <c r="N116" s="16">
        <f t="shared" si="30"/>
        <v>0</v>
      </c>
      <c r="O116" s="16">
        <f t="shared" si="31"/>
        <v>3</v>
      </c>
      <c r="P116" s="16">
        <f t="shared" si="32"/>
        <v>11</v>
      </c>
      <c r="Q116" s="16">
        <f t="shared" si="33"/>
        <v>14</v>
      </c>
      <c r="R116" s="25">
        <f t="shared" si="34"/>
        <v>0</v>
      </c>
      <c r="S116" s="25" t="str">
        <f t="shared" si="35"/>
        <v>C</v>
      </c>
      <c r="T116" s="25">
        <f t="shared" si="36"/>
        <v>0</v>
      </c>
      <c r="U116" s="17" t="s">
        <v>35</v>
      </c>
    </row>
    <row r="117" spans="1:21">
      <c r="A117" s="27" t="str">
        <f t="shared" si="25"/>
        <v>MLR0025</v>
      </c>
      <c r="B117" s="74" t="s">
        <v>83</v>
      </c>
      <c r="C117" s="75"/>
      <c r="D117" s="75"/>
      <c r="E117" s="75"/>
      <c r="F117" s="75"/>
      <c r="G117" s="75"/>
      <c r="H117" s="75"/>
      <c r="I117" s="76"/>
      <c r="J117" s="16">
        <f t="shared" si="26"/>
        <v>8</v>
      </c>
      <c r="K117" s="16">
        <f t="shared" si="27"/>
        <v>1</v>
      </c>
      <c r="L117" s="16">
        <f t="shared" si="28"/>
        <v>1</v>
      </c>
      <c r="M117" s="16">
        <f t="shared" si="29"/>
        <v>1</v>
      </c>
      <c r="N117" s="16">
        <f t="shared" si="30"/>
        <v>0</v>
      </c>
      <c r="O117" s="16">
        <f t="shared" si="31"/>
        <v>3</v>
      </c>
      <c r="P117" s="16">
        <f t="shared" si="32"/>
        <v>11</v>
      </c>
      <c r="Q117" s="16">
        <f t="shared" si="33"/>
        <v>14</v>
      </c>
      <c r="R117" s="25">
        <f t="shared" si="34"/>
        <v>0</v>
      </c>
      <c r="S117" s="25">
        <f t="shared" si="35"/>
        <v>0</v>
      </c>
      <c r="T117" s="25" t="str">
        <f t="shared" si="36"/>
        <v>VP</v>
      </c>
      <c r="U117" s="17" t="s">
        <v>35</v>
      </c>
    </row>
    <row r="118" spans="1:21">
      <c r="A118" s="27" t="str">
        <f t="shared" si="25"/>
        <v>MLR0008</v>
      </c>
      <c r="B118" s="74" t="s">
        <v>79</v>
      </c>
      <c r="C118" s="75"/>
      <c r="D118" s="75"/>
      <c r="E118" s="75"/>
      <c r="F118" s="75"/>
      <c r="G118" s="75"/>
      <c r="H118" s="75"/>
      <c r="I118" s="76"/>
      <c r="J118" s="16">
        <f t="shared" si="26"/>
        <v>8</v>
      </c>
      <c r="K118" s="16">
        <f t="shared" si="27"/>
        <v>1</v>
      </c>
      <c r="L118" s="16">
        <f t="shared" si="28"/>
        <v>2</v>
      </c>
      <c r="M118" s="16">
        <f t="shared" si="29"/>
        <v>0</v>
      </c>
      <c r="N118" s="16">
        <f t="shared" si="30"/>
        <v>0</v>
      </c>
      <c r="O118" s="16">
        <f t="shared" si="31"/>
        <v>3</v>
      </c>
      <c r="P118" s="16">
        <f t="shared" si="32"/>
        <v>11</v>
      </c>
      <c r="Q118" s="16">
        <f t="shared" si="33"/>
        <v>14</v>
      </c>
      <c r="R118" s="25" t="str">
        <f t="shared" si="34"/>
        <v>E</v>
      </c>
      <c r="S118" s="25">
        <f t="shared" si="35"/>
        <v>0</v>
      </c>
      <c r="T118" s="25">
        <f t="shared" si="36"/>
        <v>0</v>
      </c>
      <c r="U118" s="17" t="s">
        <v>35</v>
      </c>
    </row>
    <row r="119" spans="1:21" ht="27" customHeight="1">
      <c r="A119" s="184" t="s">
        <v>46</v>
      </c>
      <c r="B119" s="185"/>
      <c r="C119" s="185"/>
      <c r="D119" s="185"/>
      <c r="E119" s="185"/>
      <c r="F119" s="185"/>
      <c r="G119" s="185"/>
      <c r="H119" s="185"/>
      <c r="I119" s="186"/>
      <c r="J119" s="20">
        <f>SUM(J110:J118)</f>
        <v>69</v>
      </c>
      <c r="K119" s="20">
        <f t="shared" ref="K119:Q119" si="37">SUM(K110:K118)</f>
        <v>13</v>
      </c>
      <c r="L119" s="20">
        <f t="shared" si="37"/>
        <v>13</v>
      </c>
      <c r="M119" s="20">
        <f t="shared" si="37"/>
        <v>1</v>
      </c>
      <c r="N119" s="20">
        <f t="shared" si="37"/>
        <v>0</v>
      </c>
      <c r="O119" s="20">
        <f t="shared" si="37"/>
        <v>27</v>
      </c>
      <c r="P119" s="20">
        <f t="shared" si="37"/>
        <v>96</v>
      </c>
      <c r="Q119" s="20">
        <f t="shared" si="37"/>
        <v>123</v>
      </c>
      <c r="R119" s="20">
        <f>COUNTIF(R110:R118,"E")</f>
        <v>7</v>
      </c>
      <c r="S119" s="20">
        <f>COUNTIF(S110:S118,"C")</f>
        <v>1</v>
      </c>
      <c r="T119" s="20">
        <f>COUNTIF(T110:T118,"VP")</f>
        <v>1</v>
      </c>
      <c r="U119" s="50">
        <f>9/18</f>
        <v>0.5</v>
      </c>
    </row>
    <row r="120" spans="1:21">
      <c r="A120" s="143" t="s">
        <v>47</v>
      </c>
      <c r="B120" s="144"/>
      <c r="C120" s="144"/>
      <c r="D120" s="144"/>
      <c r="E120" s="144"/>
      <c r="F120" s="144"/>
      <c r="G120" s="144"/>
      <c r="H120" s="144"/>
      <c r="I120" s="144"/>
      <c r="J120" s="145"/>
      <c r="K120" s="20">
        <f>K119*14</f>
        <v>182</v>
      </c>
      <c r="L120" s="20">
        <f t="shared" ref="L120:Q120" si="38">L119*14</f>
        <v>182</v>
      </c>
      <c r="M120" s="20">
        <f t="shared" si="38"/>
        <v>14</v>
      </c>
      <c r="N120" s="20">
        <f t="shared" si="38"/>
        <v>0</v>
      </c>
      <c r="O120" s="20">
        <f t="shared" si="38"/>
        <v>378</v>
      </c>
      <c r="P120" s="20">
        <f t="shared" si="38"/>
        <v>1344</v>
      </c>
      <c r="Q120" s="20">
        <f t="shared" si="38"/>
        <v>1722</v>
      </c>
      <c r="R120" s="114"/>
      <c r="S120" s="115"/>
      <c r="T120" s="115"/>
      <c r="U120" s="116"/>
    </row>
    <row r="121" spans="1:21">
      <c r="A121" s="146"/>
      <c r="B121" s="147"/>
      <c r="C121" s="147"/>
      <c r="D121" s="147"/>
      <c r="E121" s="147"/>
      <c r="F121" s="147"/>
      <c r="G121" s="147"/>
      <c r="H121" s="147"/>
      <c r="I121" s="147"/>
      <c r="J121" s="148"/>
      <c r="K121" s="189">
        <f>SUM(K120:N120)</f>
        <v>378</v>
      </c>
      <c r="L121" s="190"/>
      <c r="M121" s="190"/>
      <c r="N121" s="191"/>
      <c r="O121" s="192">
        <f>SUM(O120:P120)</f>
        <v>1722</v>
      </c>
      <c r="P121" s="193"/>
      <c r="Q121" s="194"/>
      <c r="R121" s="117"/>
      <c r="S121" s="118"/>
      <c r="T121" s="118"/>
      <c r="U121" s="119"/>
    </row>
    <row r="122" spans="1:21" s="47" customFormat="1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1"/>
      <c r="L122" s="41"/>
      <c r="M122" s="41"/>
      <c r="N122" s="41"/>
      <c r="O122" s="42"/>
      <c r="P122" s="42"/>
      <c r="Q122" s="42"/>
      <c r="R122" s="43"/>
      <c r="S122" s="43"/>
      <c r="T122" s="43"/>
      <c r="U122" s="43"/>
    </row>
    <row r="123" spans="1:21" s="47" customFormat="1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1"/>
      <c r="L123" s="41"/>
      <c r="M123" s="41"/>
      <c r="N123" s="41"/>
      <c r="O123" s="42"/>
      <c r="P123" s="42"/>
      <c r="Q123" s="42"/>
      <c r="R123" s="43"/>
      <c r="S123" s="43"/>
      <c r="T123" s="43"/>
      <c r="U123" s="43"/>
    </row>
    <row r="124" spans="1:21" s="47" customFormat="1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1"/>
      <c r="L124" s="41"/>
      <c r="M124" s="41"/>
      <c r="N124" s="41"/>
      <c r="O124" s="42"/>
      <c r="P124" s="42"/>
      <c r="Q124" s="42"/>
      <c r="R124" s="43"/>
      <c r="S124" s="43"/>
      <c r="T124" s="43"/>
      <c r="U124" s="43"/>
    </row>
    <row r="125" spans="1:21" s="47" customFormat="1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1"/>
      <c r="L125" s="41"/>
      <c r="M125" s="41"/>
      <c r="N125" s="41"/>
      <c r="O125" s="42"/>
      <c r="P125" s="42"/>
      <c r="Q125" s="42"/>
      <c r="R125" s="43"/>
      <c r="S125" s="43"/>
      <c r="T125" s="43"/>
      <c r="U125" s="43"/>
    </row>
    <row r="126" spans="1:21" s="47" customFormat="1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1"/>
      <c r="L126" s="41"/>
      <c r="M126" s="41"/>
      <c r="N126" s="41"/>
      <c r="O126" s="42"/>
      <c r="P126" s="42"/>
      <c r="Q126" s="42"/>
      <c r="R126" s="43"/>
      <c r="S126" s="43"/>
      <c r="T126" s="43"/>
      <c r="U126" s="43"/>
    </row>
    <row r="127" spans="1:21" s="47" customFormat="1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1"/>
      <c r="L127" s="41"/>
      <c r="M127" s="41"/>
      <c r="N127" s="41"/>
      <c r="O127" s="42"/>
      <c r="P127" s="42"/>
      <c r="Q127" s="42"/>
      <c r="R127" s="43"/>
      <c r="S127" s="43"/>
      <c r="T127" s="43"/>
      <c r="U127" s="43"/>
    </row>
    <row r="128" spans="1:21" s="47" customFormat="1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1"/>
      <c r="L128" s="41"/>
      <c r="M128" s="41"/>
      <c r="N128" s="41"/>
      <c r="O128" s="42"/>
      <c r="P128" s="42"/>
      <c r="Q128" s="42"/>
      <c r="R128" s="43"/>
      <c r="S128" s="43"/>
      <c r="T128" s="43"/>
      <c r="U128" s="43"/>
    </row>
    <row r="129" spans="1:21" s="47" customFormat="1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1"/>
      <c r="L129" s="41"/>
      <c r="M129" s="41"/>
      <c r="N129" s="41"/>
      <c r="O129" s="42"/>
      <c r="P129" s="42"/>
      <c r="Q129" s="42"/>
      <c r="R129" s="43"/>
      <c r="S129" s="43"/>
      <c r="T129" s="43"/>
      <c r="U129" s="43"/>
    </row>
    <row r="130" spans="1:21" s="47" customFormat="1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1"/>
      <c r="L130" s="41"/>
      <c r="M130" s="41"/>
      <c r="N130" s="41"/>
      <c r="O130" s="42"/>
      <c r="P130" s="42"/>
      <c r="Q130" s="42"/>
      <c r="R130" s="43"/>
      <c r="S130" s="43"/>
      <c r="T130" s="43"/>
      <c r="U130" s="43"/>
    </row>
    <row r="131" spans="1:21" s="47" customFormat="1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1"/>
      <c r="L131" s="41"/>
      <c r="M131" s="41"/>
      <c r="N131" s="41"/>
      <c r="O131" s="42"/>
      <c r="P131" s="42"/>
      <c r="Q131" s="42"/>
      <c r="R131" s="43"/>
      <c r="S131" s="43"/>
      <c r="T131" s="43"/>
      <c r="U131" s="43"/>
    </row>
    <row r="132" spans="1:21" s="47" customFormat="1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1"/>
      <c r="L132" s="41"/>
      <c r="M132" s="41"/>
      <c r="N132" s="41"/>
      <c r="O132" s="42"/>
      <c r="P132" s="42"/>
      <c r="Q132" s="42"/>
      <c r="R132" s="43"/>
      <c r="S132" s="43"/>
      <c r="T132" s="43"/>
      <c r="U132" s="43"/>
    </row>
    <row r="134" spans="1:21" s="38" customFormat="1"/>
    <row r="135" spans="1:21" ht="12.75" customHeight="1"/>
    <row r="136" spans="1:21" ht="23.25" customHeight="1">
      <c r="A136" s="111" t="s">
        <v>62</v>
      </c>
      <c r="B136" s="120"/>
      <c r="C136" s="120"/>
      <c r="D136" s="120"/>
      <c r="E136" s="120"/>
      <c r="F136" s="120"/>
      <c r="G136" s="120"/>
      <c r="H136" s="120"/>
      <c r="I136" s="120"/>
      <c r="J136" s="120"/>
      <c r="K136" s="120"/>
      <c r="L136" s="120"/>
      <c r="M136" s="120"/>
      <c r="N136" s="120"/>
      <c r="O136" s="120"/>
      <c r="P136" s="120"/>
      <c r="Q136" s="120"/>
      <c r="R136" s="120"/>
      <c r="S136" s="120"/>
      <c r="T136" s="120"/>
      <c r="U136" s="120"/>
    </row>
    <row r="137" spans="1:21" ht="26.25" customHeight="1">
      <c r="A137" s="111" t="s">
        <v>26</v>
      </c>
      <c r="B137" s="111" t="s">
        <v>25</v>
      </c>
      <c r="C137" s="111"/>
      <c r="D137" s="111"/>
      <c r="E137" s="111"/>
      <c r="F137" s="111"/>
      <c r="G137" s="111"/>
      <c r="H137" s="111"/>
      <c r="I137" s="111"/>
      <c r="J137" s="92" t="s">
        <v>38</v>
      </c>
      <c r="K137" s="92" t="s">
        <v>23</v>
      </c>
      <c r="L137" s="92"/>
      <c r="M137" s="92"/>
      <c r="N137" s="92"/>
      <c r="O137" s="92" t="s">
        <v>39</v>
      </c>
      <c r="P137" s="92"/>
      <c r="Q137" s="92"/>
      <c r="R137" s="92" t="s">
        <v>22</v>
      </c>
      <c r="S137" s="92"/>
      <c r="T137" s="92"/>
      <c r="U137" s="141" t="s">
        <v>21</v>
      </c>
    </row>
    <row r="138" spans="1:21">
      <c r="A138" s="111"/>
      <c r="B138" s="111"/>
      <c r="C138" s="111"/>
      <c r="D138" s="111"/>
      <c r="E138" s="111"/>
      <c r="F138" s="111"/>
      <c r="G138" s="111"/>
      <c r="H138" s="111"/>
      <c r="I138" s="111"/>
      <c r="J138" s="92"/>
      <c r="K138" s="26" t="s">
        <v>27</v>
      </c>
      <c r="L138" s="26" t="s">
        <v>28</v>
      </c>
      <c r="M138" s="33" t="s">
        <v>60</v>
      </c>
      <c r="N138" s="33" t="s">
        <v>61</v>
      </c>
      <c r="O138" s="26" t="s">
        <v>32</v>
      </c>
      <c r="P138" s="26" t="s">
        <v>6</v>
      </c>
      <c r="Q138" s="26" t="s">
        <v>29</v>
      </c>
      <c r="R138" s="26" t="s">
        <v>30</v>
      </c>
      <c r="S138" s="26" t="s">
        <v>27</v>
      </c>
      <c r="T138" s="26" t="s">
        <v>31</v>
      </c>
      <c r="U138" s="142"/>
    </row>
    <row r="139" spans="1:21" ht="18.75" customHeight="1">
      <c r="A139" s="80" t="s">
        <v>103</v>
      </c>
      <c r="B139" s="81"/>
      <c r="C139" s="81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2"/>
    </row>
    <row r="140" spans="1:21" s="47" customFormat="1">
      <c r="A140" s="66" t="s">
        <v>69</v>
      </c>
      <c r="B140" s="74" t="s">
        <v>70</v>
      </c>
      <c r="C140" s="75"/>
      <c r="D140" s="75"/>
      <c r="E140" s="75"/>
      <c r="F140" s="75"/>
      <c r="G140" s="75"/>
      <c r="H140" s="75"/>
      <c r="I140" s="76"/>
      <c r="J140" s="63">
        <v>7</v>
      </c>
      <c r="K140" s="63">
        <v>1</v>
      </c>
      <c r="L140" s="63">
        <v>1</v>
      </c>
      <c r="M140" s="63">
        <v>1</v>
      </c>
      <c r="N140" s="63">
        <v>0</v>
      </c>
      <c r="O140" s="62">
        <f t="shared" ref="O140" si="39">K140+L140+M140+N140</f>
        <v>3</v>
      </c>
      <c r="P140" s="16">
        <f t="shared" ref="P140" si="40">Q140-O140</f>
        <v>10</v>
      </c>
      <c r="Q140" s="16">
        <f t="shared" ref="Q140" si="41">ROUND(PRODUCT(J140,25)/14,0)</f>
        <v>13</v>
      </c>
      <c r="R140" s="64"/>
      <c r="S140" s="63"/>
      <c r="T140" s="65" t="s">
        <v>31</v>
      </c>
      <c r="U140" s="63" t="s">
        <v>36</v>
      </c>
    </row>
    <row r="141" spans="1:21" s="47" customFormat="1">
      <c r="A141" s="27" t="str">
        <f>IF(ISNA(INDEX($A$34:$U$103,MATCH($B141,$B$34:$B$103,0),1)),"",INDEX($A$34:$U$103,MATCH($B141,$B$34:$B$103,0),1))</f>
        <v>MLR0027</v>
      </c>
      <c r="B141" s="74" t="s">
        <v>81</v>
      </c>
      <c r="C141" s="75"/>
      <c r="D141" s="75"/>
      <c r="E141" s="75"/>
      <c r="F141" s="75"/>
      <c r="G141" s="75"/>
      <c r="H141" s="75"/>
      <c r="I141" s="76"/>
      <c r="J141" s="16">
        <f>IF(ISNA(INDEX($A$34:$U$103,MATCH($B141,$B$34:$B$103,0),10)),"",INDEX($A$34:$U$103,MATCH($B141,$B$34:$B$103,0),10))</f>
        <v>7</v>
      </c>
      <c r="K141" s="16">
        <f>IF(ISNA(INDEX($A$34:$U$103,MATCH($B141,$B$34:$B$103,0),11)),"",INDEX($A$34:$U$103,MATCH($B141,$B$34:$B$103,0),11))</f>
        <v>1</v>
      </c>
      <c r="L141" s="16">
        <f>IF(ISNA(INDEX($A$34:$U$103,MATCH($B141,$B$34:$B$103,0),12)),"",INDEX($A$34:$U$103,MATCH($B141,$B$34:$B$103,0),12))</f>
        <v>1</v>
      </c>
      <c r="M141" s="16">
        <f>IF(ISNA(INDEX($A$34:$U$103,MATCH($B141,$B$34:$B$103,0),13)),"",INDEX($A$34:$U$103,MATCH($B141,$B$34:$B$103,0),13))</f>
        <v>1</v>
      </c>
      <c r="N141" s="16">
        <f>IF(ISNA(INDEX($A$34:$U$103,MATCH($B141,$B$34:$B$103,0),14)),"",INDEX($A$34:$U$103,MATCH($B141,$B$34:$B$103,0),14))</f>
        <v>0</v>
      </c>
      <c r="O141" s="16">
        <f>IF(ISNA(INDEX($A$34:$U$103,MATCH($B141,$B$34:$B$103,0),15)),"",INDEX($A$34:$U$103,MATCH($B141,$B$34:$B$103,0),15))</f>
        <v>3</v>
      </c>
      <c r="P141" s="16">
        <f>IF(ISNA(INDEX($A$34:$U$103,MATCH($B141,$B$34:$B$103,0),16)),"",INDEX($A$34:$U$103,MATCH($B141,$B$34:$B$103,0),16))</f>
        <v>10</v>
      </c>
      <c r="Q141" s="16">
        <f>IF(ISNA(INDEX($A$34:$U$103,MATCH($B141,$B$34:$B$103,0),17)),"",INDEX($A$34:$U$103,MATCH($B141,$B$34:$B$103,0),17))</f>
        <v>13</v>
      </c>
      <c r="R141" s="25" t="str">
        <f>IF(ISNA(INDEX($A$34:$U$103,MATCH($B141,$B$34:$B$103,0),18)),"",INDEX($A$34:$U$103,MATCH($B141,$B$34:$B$103,0),18))</f>
        <v>E</v>
      </c>
      <c r="S141" s="25">
        <f>IF(ISNA(INDEX($A$34:$U$103,MATCH($B141,$B$34:$B$103,0),19)),"",INDEX($A$34:$U$103,MATCH($B141,$B$34:$B$103,0),19))</f>
        <v>0</v>
      </c>
      <c r="T141" s="25">
        <f>IF(ISNA(INDEX($A$34:$U$103,MATCH($B141,$B$34:$B$103,0),20)),"",INDEX($A$34:$U$103,MATCH($B141,$B$34:$B$103,0),20))</f>
        <v>0</v>
      </c>
      <c r="U141" s="62" t="s">
        <v>36</v>
      </c>
    </row>
    <row r="142" spans="1:21" s="47" customFormat="1">
      <c r="A142" s="66" t="s">
        <v>118</v>
      </c>
      <c r="B142" s="74" t="s">
        <v>116</v>
      </c>
      <c r="C142" s="75"/>
      <c r="D142" s="75"/>
      <c r="E142" s="75"/>
      <c r="F142" s="75"/>
      <c r="G142" s="75"/>
      <c r="H142" s="75"/>
      <c r="I142" s="76"/>
      <c r="J142" s="63">
        <v>7</v>
      </c>
      <c r="K142" s="63">
        <v>1</v>
      </c>
      <c r="L142" s="63">
        <v>1</v>
      </c>
      <c r="M142" s="63">
        <v>1</v>
      </c>
      <c r="N142" s="63">
        <v>0</v>
      </c>
      <c r="O142" s="62">
        <f t="shared" ref="O142" si="42">K142+L142+M142+N142</f>
        <v>3</v>
      </c>
      <c r="P142" s="16">
        <f>Q59-O59</f>
        <v>10</v>
      </c>
      <c r="Q142" s="16">
        <f t="shared" ref="Q142" si="43">ROUND(PRODUCT(J142,25)/14,0)</f>
        <v>13</v>
      </c>
      <c r="R142" s="64"/>
      <c r="S142" s="63"/>
      <c r="T142" s="65" t="s">
        <v>31</v>
      </c>
      <c r="U142" s="63" t="s">
        <v>36</v>
      </c>
    </row>
    <row r="143" spans="1:21">
      <c r="A143" s="27" t="str">
        <f>IF(ISNA(INDEX($A$34:$U$103,MATCH($B143,$B$34:$B$103,0),1)),"",INDEX($A$34:$U$103,MATCH($B143,$B$34:$B$103,0),1))</f>
        <v>MLR1021</v>
      </c>
      <c r="B143" s="74" t="s">
        <v>111</v>
      </c>
      <c r="C143" s="75"/>
      <c r="D143" s="75"/>
      <c r="E143" s="75"/>
      <c r="F143" s="75"/>
      <c r="G143" s="75"/>
      <c r="H143" s="75"/>
      <c r="I143" s="76"/>
      <c r="J143" s="16">
        <f>IF(ISNA(INDEX($A$34:$U$103,MATCH($B143,$B$34:$B$103,0),10)),"",INDEX($A$34:$U$103,MATCH($B143,$B$34:$B$103,0),10))</f>
        <v>6</v>
      </c>
      <c r="K143" s="16">
        <f>IF(ISNA(INDEX($A$34:$U$103,MATCH($B143,$B$34:$B$103,0),11)),"",INDEX($A$34:$U$103,MATCH($B143,$B$34:$B$103,0),11))</f>
        <v>1</v>
      </c>
      <c r="L143" s="16">
        <f>IF(ISNA(INDEX($A$34:$U$103,MATCH($B143,$B$34:$B$103,0),12)),"",INDEX($A$34:$U$103,MATCH($B143,$B$34:$B$103,0),12))</f>
        <v>1</v>
      </c>
      <c r="M143" s="16">
        <f>IF(ISNA(INDEX($A$34:$U$103,MATCH($B143,$B$34:$B$103,0),13)),"",INDEX($A$34:$U$103,MATCH($B143,$B$34:$B$103,0),13))</f>
        <v>1</v>
      </c>
      <c r="N143" s="16">
        <f>IF(ISNA(INDEX($A$34:$U$103,MATCH($B143,$B$34:$B$103,0),14)),"",INDEX($A$34:$U$103,MATCH($B143,$B$34:$B$103,0),14))</f>
        <v>0</v>
      </c>
      <c r="O143" s="16">
        <f>IF(ISNA(INDEX($A$34:$U$103,MATCH($B143,$B$34:$B$103,0),15)),"",INDEX($A$34:$U$103,MATCH($B143,$B$34:$B$103,0),15))</f>
        <v>3</v>
      </c>
      <c r="P143" s="16">
        <f>IF(ISNA(INDEX($A$34:$U$103,MATCH($B143,$B$34:$B$103,0),16)),"",INDEX($A$34:$U$103,MATCH($B143,$B$34:$B$103,0),16))</f>
        <v>8</v>
      </c>
      <c r="Q143" s="16">
        <f>IF(ISNA(INDEX($A$34:$U$103,MATCH($B143,$B$34:$B$103,0),17)),"",INDEX($A$34:$U$103,MATCH($B143,$B$34:$B$103,0),17))</f>
        <v>11</v>
      </c>
      <c r="R143" s="25">
        <f>IF(ISNA(INDEX($A$34:$U$103,MATCH($B143,$B$34:$B$103,0),18)),"",INDEX($A$34:$U$103,MATCH($B143,$B$34:$B$103,0),18))</f>
        <v>0</v>
      </c>
      <c r="S143" s="25">
        <f>IF(ISNA(INDEX($A$34:$U$103,MATCH($B143,$B$34:$B$103,0),19)),"",INDEX($A$34:$U$103,MATCH($B143,$B$34:$B$103,0),19))</f>
        <v>0</v>
      </c>
      <c r="T143" s="25" t="str">
        <f>IF(ISNA(INDEX($A$34:$U$103,MATCH($B143,$B$34:$B$103,0),20)),"",INDEX($A$34:$U$103,MATCH($B143,$B$34:$B$103,0),20))</f>
        <v>VP</v>
      </c>
      <c r="U143" s="15" t="s">
        <v>36</v>
      </c>
    </row>
    <row r="144" spans="1:21">
      <c r="A144" s="27" t="str">
        <f>IF(ISNA(INDEX($A$34:$U$103,MATCH($B144,$B$34:$B$103,0),1)),"",INDEX($A$34:$U$103,MATCH($B144,$B$34:$B$103,0),1))</f>
        <v>MLR0024</v>
      </c>
      <c r="B144" s="77" t="s">
        <v>87</v>
      </c>
      <c r="C144" s="78"/>
      <c r="D144" s="78"/>
      <c r="E144" s="78"/>
      <c r="F144" s="78"/>
      <c r="G144" s="78"/>
      <c r="H144" s="78"/>
      <c r="I144" s="79"/>
      <c r="J144" s="16">
        <f>IF(ISNA(INDEX($A$34:$U$103,MATCH($B144,$B$34:$B$103,0),10)),"",INDEX($A$34:$U$103,MATCH($B144,$B$34:$B$103,0),10))</f>
        <v>6</v>
      </c>
      <c r="K144" s="16">
        <f>IF(ISNA(INDEX($A$34:$U$103,MATCH($B144,$B$34:$B$103,0),11)),"",INDEX($A$34:$U$103,MATCH($B144,$B$34:$B$103,0),11))</f>
        <v>1</v>
      </c>
      <c r="L144" s="16">
        <f>IF(ISNA(INDEX($A$34:$U$103,MATCH($B144,$B$34:$B$103,0),12)),"",INDEX($A$34:$U$103,MATCH($B144,$B$34:$B$103,0),12))</f>
        <v>1</v>
      </c>
      <c r="M144" s="16">
        <f>IF(ISNA(INDEX($A$34:$U$103,MATCH($B144,$B$34:$B$103,0),13)),"",INDEX($A$34:$U$103,MATCH($B144,$B$34:$B$103,0),13))</f>
        <v>1</v>
      </c>
      <c r="N144" s="16">
        <f>IF(ISNA(INDEX($A$34:$U$103,MATCH($B144,$B$34:$B$103,0),14)),"",INDEX($A$34:$U$103,MATCH($B144,$B$34:$B$103,0),14))</f>
        <v>0</v>
      </c>
      <c r="O144" s="16">
        <f>IF(ISNA(INDEX($A$34:$U$103,MATCH($B144,$B$34:$B$103,0),15)),"",INDEX($A$34:$U$103,MATCH($B144,$B$34:$B$103,0),15))</f>
        <v>3</v>
      </c>
      <c r="P144" s="16">
        <f>IF(ISNA(INDEX($A$34:$U$103,MATCH($B144,$B$34:$B$103,0),16)),"",INDEX($A$34:$U$103,MATCH($B144,$B$34:$B$103,0),16))</f>
        <v>8</v>
      </c>
      <c r="Q144" s="16">
        <f>IF(ISNA(INDEX($A$34:$U$103,MATCH($B144,$B$34:$B$103,0),17)),"",INDEX($A$34:$U$103,MATCH($B144,$B$34:$B$103,0),17))</f>
        <v>11</v>
      </c>
      <c r="R144" s="25">
        <f>IF(ISNA(INDEX($A$34:$U$103,MATCH($B144,$B$34:$B$103,0),18)),"",INDEX($A$34:$U$103,MATCH($B144,$B$34:$B$103,0),18))</f>
        <v>0</v>
      </c>
      <c r="S144" s="25">
        <f>IF(ISNA(INDEX($A$34:$U$103,MATCH($B144,$B$34:$B$103,0),19)),"",INDEX($A$34:$U$103,MATCH($B144,$B$34:$B$103,0),19))</f>
        <v>0</v>
      </c>
      <c r="T144" s="25" t="str">
        <f>IF(ISNA(INDEX($A$34:$U$103,MATCH($B144,$B$34:$B$103,0),20)),"",INDEX($A$34:$U$103,MATCH($B144,$B$34:$B$103,0),20))</f>
        <v>VP</v>
      </c>
      <c r="U144" s="15" t="s">
        <v>36</v>
      </c>
    </row>
    <row r="145" spans="1:21">
      <c r="A145" s="27" t="str">
        <f>IF(ISNA(INDEX($A$34:$U$103,MATCH($B145,$B$34:$B$103,0),1)),"",INDEX($A$34:$U$103,MATCH($B145,$B$34:$B$103,0),1))</f>
        <v>MLR1023</v>
      </c>
      <c r="B145" s="74" t="s">
        <v>100</v>
      </c>
      <c r="C145" s="75"/>
      <c r="D145" s="75"/>
      <c r="E145" s="75"/>
      <c r="F145" s="75"/>
      <c r="G145" s="75"/>
      <c r="H145" s="75"/>
      <c r="I145" s="76"/>
      <c r="J145" s="16">
        <f>IF(ISNA(INDEX($A$34:$U$103,MATCH($B145,$B$34:$B$103,0),10)),"",INDEX($A$34:$U$103,MATCH($B145,$B$34:$B$103,0),10))</f>
        <v>4</v>
      </c>
      <c r="K145" s="16">
        <f>IF(ISNA(INDEX($A$34:$U$103,MATCH($B145,$B$34:$B$103,0),11)),"",INDEX($A$34:$U$103,MATCH($B145,$B$34:$B$103,0),11))</f>
        <v>0</v>
      </c>
      <c r="L145" s="16">
        <f>IF(ISNA(INDEX($A$34:$U$103,MATCH($B145,$B$34:$B$103,0),12)),"",INDEX($A$34:$U$103,MATCH($B145,$B$34:$B$103,0),12))</f>
        <v>0</v>
      </c>
      <c r="M145" s="16">
        <f>IF(ISNA(INDEX($A$34:$U$103,MATCH($B145,$B$34:$B$103,0),13)),"",INDEX($A$34:$U$103,MATCH($B145,$B$34:$B$103,0),13))</f>
        <v>1</v>
      </c>
      <c r="N145" s="16">
        <f>IF(ISNA(INDEX($A$34:$U$103,MATCH($B145,$B$34:$B$103,0),14)),"",INDEX($A$34:$U$103,MATCH($B145,$B$34:$B$103,0),14))</f>
        <v>0</v>
      </c>
      <c r="O145" s="16">
        <f>IF(ISNA(INDEX($A$34:$U$103,MATCH($B145,$B$34:$B$103,0),15)),"",INDEX($A$34:$U$103,MATCH($B145,$B$34:$B$103,0),15))</f>
        <v>1</v>
      </c>
      <c r="P145" s="16">
        <f>IF(ISNA(INDEX($A$34:$U$103,MATCH($B145,$B$34:$B$103,0),16)),"",INDEX($A$34:$U$103,MATCH($B145,$B$34:$B$103,0),16))</f>
        <v>6</v>
      </c>
      <c r="Q145" s="16">
        <f>IF(ISNA(INDEX($A$34:$U$103,MATCH($B145,$B$34:$B$103,0),17)),"",INDEX($A$34:$U$103,MATCH($B145,$B$34:$B$103,0),17))</f>
        <v>7</v>
      </c>
      <c r="R145" s="25">
        <f>IF(ISNA(INDEX($A$34:$U$103,MATCH($B145,$B$34:$B$103,0),18)),"",INDEX($A$34:$U$103,MATCH($B145,$B$34:$B$103,0),18))</f>
        <v>0</v>
      </c>
      <c r="S145" s="25" t="str">
        <f>IF(ISNA(INDEX($A$34:$U$103,MATCH($B145,$B$34:$B$103,0),19)),"",INDEX($A$34:$U$103,MATCH($B145,$B$34:$B$103,0),19))</f>
        <v>C</v>
      </c>
      <c r="T145" s="25">
        <f>IF(ISNA(INDEX($A$34:$U$103,MATCH($B145,$B$34:$B$103,0),20)),"",INDEX($A$34:$U$103,MATCH($B145,$B$34:$B$103,0),20))</f>
        <v>0</v>
      </c>
      <c r="U145" s="15" t="s">
        <v>36</v>
      </c>
    </row>
    <row r="146" spans="1:21" ht="25.5" customHeight="1">
      <c r="A146" s="184" t="s">
        <v>46</v>
      </c>
      <c r="B146" s="185"/>
      <c r="C146" s="185"/>
      <c r="D146" s="185"/>
      <c r="E146" s="185"/>
      <c r="F146" s="185"/>
      <c r="G146" s="185"/>
      <c r="H146" s="185"/>
      <c r="I146" s="186"/>
      <c r="J146" s="20">
        <f t="shared" ref="J146:Q146" si="44">SUM(J140:J145)</f>
        <v>37</v>
      </c>
      <c r="K146" s="20">
        <f t="shared" si="44"/>
        <v>5</v>
      </c>
      <c r="L146" s="20">
        <f t="shared" si="44"/>
        <v>5</v>
      </c>
      <c r="M146" s="20">
        <f t="shared" si="44"/>
        <v>6</v>
      </c>
      <c r="N146" s="20">
        <f t="shared" si="44"/>
        <v>0</v>
      </c>
      <c r="O146" s="20">
        <f t="shared" si="44"/>
        <v>16</v>
      </c>
      <c r="P146" s="20">
        <f t="shared" si="44"/>
        <v>52</v>
      </c>
      <c r="Q146" s="20">
        <f t="shared" si="44"/>
        <v>68</v>
      </c>
      <c r="R146" s="20">
        <f>COUNTIF(R140:R145,"E")</f>
        <v>1</v>
      </c>
      <c r="S146" s="20">
        <f>COUNTIF(S140:S145,"C")</f>
        <v>1</v>
      </c>
      <c r="T146" s="20">
        <f>COUNTIF(T140:T145,"VP")</f>
        <v>4</v>
      </c>
      <c r="U146" s="50">
        <f>6/18</f>
        <v>0.33333333333333331</v>
      </c>
    </row>
    <row r="147" spans="1:21" ht="13.5" customHeight="1">
      <c r="A147" s="143" t="s">
        <v>47</v>
      </c>
      <c r="B147" s="144"/>
      <c r="C147" s="144"/>
      <c r="D147" s="144"/>
      <c r="E147" s="144"/>
      <c r="F147" s="144"/>
      <c r="G147" s="144"/>
      <c r="H147" s="144"/>
      <c r="I147" s="144"/>
      <c r="J147" s="145"/>
      <c r="K147" s="20">
        <f>K146*14</f>
        <v>70</v>
      </c>
      <c r="L147" s="20">
        <f t="shared" ref="L147:Q147" si="45">L146*14</f>
        <v>70</v>
      </c>
      <c r="M147" s="20">
        <f t="shared" si="45"/>
        <v>84</v>
      </c>
      <c r="N147" s="20">
        <f t="shared" si="45"/>
        <v>0</v>
      </c>
      <c r="O147" s="20">
        <f t="shared" si="45"/>
        <v>224</v>
      </c>
      <c r="P147" s="20">
        <f t="shared" si="45"/>
        <v>728</v>
      </c>
      <c r="Q147" s="20">
        <f t="shared" si="45"/>
        <v>952</v>
      </c>
      <c r="R147" s="114"/>
      <c r="S147" s="115"/>
      <c r="T147" s="115"/>
      <c r="U147" s="116"/>
    </row>
    <row r="148" spans="1:21" ht="16.5" customHeight="1">
      <c r="A148" s="146"/>
      <c r="B148" s="147"/>
      <c r="C148" s="147"/>
      <c r="D148" s="147"/>
      <c r="E148" s="147"/>
      <c r="F148" s="147"/>
      <c r="G148" s="147"/>
      <c r="H148" s="147"/>
      <c r="I148" s="147"/>
      <c r="J148" s="148"/>
      <c r="K148" s="189">
        <f>SUM(K147:N147)</f>
        <v>224</v>
      </c>
      <c r="L148" s="190"/>
      <c r="M148" s="190"/>
      <c r="N148" s="191"/>
      <c r="O148" s="192">
        <f>SUM(O147:P147)</f>
        <v>952</v>
      </c>
      <c r="P148" s="193"/>
      <c r="Q148" s="194"/>
      <c r="R148" s="117"/>
      <c r="S148" s="118"/>
      <c r="T148" s="118"/>
      <c r="U148" s="119"/>
    </row>
    <row r="149" spans="1:21" ht="12" customHeight="1"/>
    <row r="150" spans="1:21" ht="22.5" customHeight="1">
      <c r="A150" s="111" t="s">
        <v>63</v>
      </c>
      <c r="B150" s="120"/>
      <c r="C150" s="120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120"/>
      <c r="Q150" s="120"/>
      <c r="R150" s="120"/>
      <c r="S150" s="120"/>
      <c r="T150" s="120"/>
      <c r="U150" s="120"/>
    </row>
    <row r="151" spans="1:21" ht="25.5" customHeight="1">
      <c r="A151" s="111" t="s">
        <v>26</v>
      </c>
      <c r="B151" s="111" t="s">
        <v>25</v>
      </c>
      <c r="C151" s="111"/>
      <c r="D151" s="111"/>
      <c r="E151" s="111"/>
      <c r="F151" s="111"/>
      <c r="G151" s="111"/>
      <c r="H151" s="111"/>
      <c r="I151" s="111"/>
      <c r="J151" s="92" t="s">
        <v>38</v>
      </c>
      <c r="K151" s="92" t="s">
        <v>23</v>
      </c>
      <c r="L151" s="92"/>
      <c r="M151" s="92"/>
      <c r="N151" s="92"/>
      <c r="O151" s="92" t="s">
        <v>39</v>
      </c>
      <c r="P151" s="92"/>
      <c r="Q151" s="92"/>
      <c r="R151" s="92" t="s">
        <v>22</v>
      </c>
      <c r="S151" s="92"/>
      <c r="T151" s="92"/>
      <c r="U151" s="141" t="s">
        <v>21</v>
      </c>
    </row>
    <row r="152" spans="1:21" ht="18" customHeight="1">
      <c r="A152" s="111"/>
      <c r="B152" s="111"/>
      <c r="C152" s="111"/>
      <c r="D152" s="111"/>
      <c r="E152" s="111"/>
      <c r="F152" s="111"/>
      <c r="G152" s="111"/>
      <c r="H152" s="111"/>
      <c r="I152" s="111"/>
      <c r="J152" s="92"/>
      <c r="K152" s="26" t="s">
        <v>27</v>
      </c>
      <c r="L152" s="26" t="s">
        <v>28</v>
      </c>
      <c r="M152" s="33" t="s">
        <v>60</v>
      </c>
      <c r="N152" s="33" t="s">
        <v>61</v>
      </c>
      <c r="O152" s="26" t="s">
        <v>32</v>
      </c>
      <c r="P152" s="26" t="s">
        <v>6</v>
      </c>
      <c r="Q152" s="26" t="s">
        <v>29</v>
      </c>
      <c r="R152" s="26" t="s">
        <v>30</v>
      </c>
      <c r="S152" s="26" t="s">
        <v>27</v>
      </c>
      <c r="T152" s="26" t="s">
        <v>31</v>
      </c>
      <c r="U152" s="142"/>
    </row>
    <row r="153" spans="1:21" ht="19.5" customHeight="1">
      <c r="A153" s="80" t="s">
        <v>49</v>
      </c>
      <c r="B153" s="81"/>
      <c r="C153" s="81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81"/>
      <c r="U153" s="82"/>
    </row>
    <row r="154" spans="1:21">
      <c r="A154" s="27" t="str">
        <f>IF(ISNA(INDEX($A$34:$U$103,MATCH($B154,$B$34:$B$103,0),1)),"",INDEX($A$34:$U$103,MATCH($B154,$B$34:$B$103,0),1))</f>
        <v>MLX2101</v>
      </c>
      <c r="B154" s="74" t="s">
        <v>85</v>
      </c>
      <c r="C154" s="75"/>
      <c r="D154" s="75"/>
      <c r="E154" s="75"/>
      <c r="F154" s="75"/>
      <c r="G154" s="75"/>
      <c r="H154" s="75"/>
      <c r="I154" s="76"/>
      <c r="J154" s="16">
        <f>IF(ISNA(INDEX($A$34:$U$103,MATCH($B154,$B$34:$B$103,0),10)),"",INDEX($A$34:$U$103,MATCH($B154,$B$34:$B$103,0),10))</f>
        <v>5</v>
      </c>
      <c r="K154" s="16">
        <f>IF(ISNA(INDEX($A$34:$U$103,MATCH($B154,$B$34:$B$103,0),11)),"",INDEX($A$34:$U$103,MATCH($B154,$B$34:$B$103,0),11))</f>
        <v>2</v>
      </c>
      <c r="L154" s="16">
        <f>IF(ISNA(INDEX($A$34:$U$103,MATCH($B154,$B$34:$B$103,0),12)),"",INDEX($A$34:$U$103,MATCH($B154,$B$34:$B$103,0),12))</f>
        <v>1</v>
      </c>
      <c r="M154" s="16">
        <f>IF(ISNA(INDEX($A$34:$U$103,MATCH($B154,$B$34:$B$103,0),13)),"",INDEX($A$34:$U$103,MATCH($B154,$B$34:$B$103,0),13))</f>
        <v>0</v>
      </c>
      <c r="N154" s="16">
        <f>IF(ISNA(INDEX($A$34:$U$103,MATCH($B154,$B$34:$B$103,0),14)),"",INDEX($A$34:$U$103,MATCH($B154,$B$34:$B$103,0),14))</f>
        <v>0</v>
      </c>
      <c r="O154" s="16">
        <f>IF(ISNA(INDEX($A$34:$U$103,MATCH($B154,$B$34:$B$103,0),15)),"",INDEX($A$34:$U$103,MATCH($B154,$B$34:$B$103,0),15))</f>
        <v>3</v>
      </c>
      <c r="P154" s="16">
        <f>IF(ISNA(INDEX($A$34:$U$103,MATCH($B154,$B$34:$B$103,0),16)),"",INDEX($A$34:$U$103,MATCH($B154,$B$34:$B$103,0),16))</f>
        <v>6</v>
      </c>
      <c r="Q154" s="16">
        <f>IF(ISNA(INDEX($A$34:$U$103,MATCH($B154,$B$34:$B$103,0),17)),"",INDEX($A$34:$U$103,MATCH($B154,$B$34:$B$103,0),17))</f>
        <v>9</v>
      </c>
      <c r="R154" s="25">
        <f>IF(ISNA(INDEX($A$34:$U$103,MATCH($B154,$B$34:$B$103,0),18)),"",INDEX($A$34:$U$103,MATCH($B154,$B$34:$B$103,0),18))</f>
        <v>0</v>
      </c>
      <c r="S154" s="25" t="str">
        <f>IF(ISNA(INDEX($A$34:$U$103,MATCH($B154,$B$34:$B$103,0),19)),"",INDEX($A$34:$U$103,MATCH($B154,$B$34:$B$103,0),19))</f>
        <v>C</v>
      </c>
      <c r="T154" s="25">
        <f>IF(ISNA(INDEX($A$34:$U$103,MATCH($B154,$B$34:$B$103,0),20)),"",INDEX($A$34:$U$103,MATCH($B154,$B$34:$B$103,0),20))</f>
        <v>0</v>
      </c>
      <c r="U154" s="15" t="s">
        <v>37</v>
      </c>
    </row>
    <row r="155" spans="1:21" s="47" customFormat="1">
      <c r="A155" s="27" t="str">
        <f>IF(ISNA(INDEX($A$34:$U$103,MATCH($B155,$B$34:$B$103,0),1)),"",INDEX($A$34:$U$103,MATCH($B155,$B$34:$B$103,0),1))</f>
        <v>MLX2102</v>
      </c>
      <c r="B155" s="74" t="s">
        <v>89</v>
      </c>
      <c r="C155" s="75"/>
      <c r="D155" s="75"/>
      <c r="E155" s="75"/>
      <c r="F155" s="75"/>
      <c r="G155" s="75"/>
      <c r="H155" s="75"/>
      <c r="I155" s="76"/>
      <c r="J155" s="16">
        <f>IF(ISNA(INDEX($A$34:$U$103,MATCH($B155,$B$34:$B$103,0),10)),"",INDEX($A$34:$U$103,MATCH($B155,$B$34:$B$103,0),10))</f>
        <v>5</v>
      </c>
      <c r="K155" s="16">
        <f>IF(ISNA(INDEX($A$34:$U$103,MATCH($B155,$B$34:$B$103,0),11)),"",INDEX($A$34:$U$103,MATCH($B155,$B$34:$B$103,0),11))</f>
        <v>2</v>
      </c>
      <c r="L155" s="16">
        <f>IF(ISNA(INDEX($A$34:$U$103,MATCH($B155,$B$34:$B$103,0),12)),"",INDEX($A$34:$U$103,MATCH($B155,$B$34:$B$103,0),12))</f>
        <v>1</v>
      </c>
      <c r="M155" s="16">
        <f>IF(ISNA(INDEX($A$34:$U$103,MATCH($B155,$B$34:$B$103,0),13)),"",INDEX($A$34:$U$103,MATCH($B155,$B$34:$B$103,0),13))</f>
        <v>0</v>
      </c>
      <c r="N155" s="16">
        <f>IF(ISNA(INDEX($A$34:$U$103,MATCH($B155,$B$34:$B$103,0),14)),"",INDEX($A$34:$U$103,MATCH($B155,$B$34:$B$103,0),14))</f>
        <v>0</v>
      </c>
      <c r="O155" s="16">
        <f>IF(ISNA(INDEX($A$34:$U$103,MATCH($B155,$B$34:$B$103,0),15)),"",INDEX($A$34:$U$103,MATCH($B155,$B$34:$B$103,0),15))</f>
        <v>3</v>
      </c>
      <c r="P155" s="16">
        <f>IF(ISNA(INDEX($A$34:$U$103,MATCH($B155,$B$34:$B$103,0),16)),"",INDEX($A$34:$U$103,MATCH($B155,$B$34:$B$103,0),16))</f>
        <v>6</v>
      </c>
      <c r="Q155" s="16">
        <f>IF(ISNA(INDEX($A$34:$U$103,MATCH($B155,$B$34:$B$103,0),17)),"",INDEX($A$34:$U$103,MATCH($B155,$B$34:$B$103,0),17))</f>
        <v>9</v>
      </c>
      <c r="R155" s="25">
        <f>IF(ISNA(INDEX($A$34:$U$103,MATCH($B155,$B$34:$B$103,0),18)),"",INDEX($A$34:$U$103,MATCH($B155,$B$34:$B$103,0),18))</f>
        <v>0</v>
      </c>
      <c r="S155" s="25" t="str">
        <f>IF(ISNA(INDEX($A$34:$U$103,MATCH($B155,$B$34:$B$103,0),19)),"",INDEX($A$34:$U$103,MATCH($B155,$B$34:$B$103,0),19))</f>
        <v>C</v>
      </c>
      <c r="T155" s="25">
        <f>IF(ISNA(INDEX($A$34:$U$103,MATCH($B155,$B$34:$B$103,0),20)),"",INDEX($A$34:$U$103,MATCH($B155,$B$34:$B$103,0),20))</f>
        <v>0</v>
      </c>
      <c r="U155" s="62" t="s">
        <v>37</v>
      </c>
    </row>
    <row r="156" spans="1:21">
      <c r="A156" s="66" t="s">
        <v>120</v>
      </c>
      <c r="B156" s="74" t="s">
        <v>112</v>
      </c>
      <c r="C156" s="75"/>
      <c r="D156" s="75"/>
      <c r="E156" s="75"/>
      <c r="F156" s="75"/>
      <c r="G156" s="75"/>
      <c r="H156" s="75"/>
      <c r="I156" s="76"/>
      <c r="J156" s="16">
        <f>IF(ISNA(INDEX($A$34:$U$103,MATCH($B156,$B$34:$B$103,0),10)),"",INDEX($A$34:$U$103,MATCH($B156,$B$34:$B$103,0),10))</f>
        <v>4</v>
      </c>
      <c r="K156" s="16">
        <f>IF(ISNA(INDEX($A$34:$U$103,MATCH($B156,$B$34:$B$103,0),11)),"",INDEX($A$34:$U$103,MATCH($B156,$B$34:$B$103,0),11))</f>
        <v>0</v>
      </c>
      <c r="L156" s="16">
        <f>IF(ISNA(INDEX($A$34:$U$103,MATCH($B156,$B$34:$B$103,0),12)),"",INDEX($A$34:$U$103,MATCH($B156,$B$34:$B$103,0),12))</f>
        <v>0</v>
      </c>
      <c r="M156" s="16">
        <f>IF(ISNA(INDEX($A$34:$U$103,MATCH($B156,$B$34:$B$103,0),13)),"",INDEX($A$34:$U$103,MATCH($B156,$B$34:$B$103,0),13))</f>
        <v>1</v>
      </c>
      <c r="N156" s="16">
        <f>IF(ISNA(INDEX($A$34:$U$103,MATCH($B156,$B$34:$B$103,0),14)),"",INDEX($A$34:$U$103,MATCH($B156,$B$34:$B$103,0),14))</f>
        <v>0</v>
      </c>
      <c r="O156" s="16">
        <f>IF(ISNA(INDEX($A$34:$U$103,MATCH($B156,$B$34:$B$103,0),15)),"",INDEX($A$34:$U$103,MATCH($B156,$B$34:$B$103,0),15))</f>
        <v>1</v>
      </c>
      <c r="P156" s="16">
        <f>IF(ISNA(INDEX($A$34:$U$103,MATCH($B156,$B$34:$B$103,0),16)),"",INDEX($A$34:$U$103,MATCH($B156,$B$34:$B$103,0),16))</f>
        <v>6</v>
      </c>
      <c r="Q156" s="16">
        <f>IF(ISNA(INDEX($A$34:$U$103,MATCH($B156,$B$34:$B$103,0),17)),"",INDEX($A$34:$U$103,MATCH($B156,$B$34:$B$103,0),17))</f>
        <v>7</v>
      </c>
      <c r="R156" s="25">
        <f>IF(ISNA(INDEX($A$34:$U$103,MATCH($B156,$B$34:$B$103,0),18)),"",INDEX($A$34:$U$103,MATCH($B156,$B$34:$B$103,0),18))</f>
        <v>0</v>
      </c>
      <c r="S156" s="25" t="str">
        <f>IF(ISNA(INDEX($A$34:$U$103,MATCH($B156,$B$34:$B$103,0),19)),"",INDEX($A$34:$U$103,MATCH($B156,$B$34:$B$103,0),19))</f>
        <v>C</v>
      </c>
      <c r="T156" s="25">
        <f>IF(ISNA(INDEX($A$34:$U$103,MATCH($B156,$B$34:$B$103,0),20)),"",INDEX($A$34:$U$103,MATCH($B156,$B$34:$B$103,0),20))</f>
        <v>0</v>
      </c>
      <c r="U156" s="15" t="s">
        <v>37</v>
      </c>
    </row>
    <row r="157" spans="1:21" ht="27.75" customHeight="1">
      <c r="A157" s="184" t="s">
        <v>46</v>
      </c>
      <c r="B157" s="185"/>
      <c r="C157" s="185"/>
      <c r="D157" s="185"/>
      <c r="E157" s="185"/>
      <c r="F157" s="185"/>
      <c r="G157" s="185"/>
      <c r="H157" s="185"/>
      <c r="I157" s="186"/>
      <c r="J157" s="20">
        <f>SUM(J154:J156)</f>
        <v>14</v>
      </c>
      <c r="K157" s="20">
        <f t="shared" ref="K157:Q157" si="46">SUM(K154:K156)</f>
        <v>4</v>
      </c>
      <c r="L157" s="20">
        <f t="shared" si="46"/>
        <v>2</v>
      </c>
      <c r="M157" s="20">
        <f t="shared" si="46"/>
        <v>1</v>
      </c>
      <c r="N157" s="20">
        <f t="shared" si="46"/>
        <v>0</v>
      </c>
      <c r="O157" s="20">
        <f t="shared" si="46"/>
        <v>7</v>
      </c>
      <c r="P157" s="20">
        <f t="shared" si="46"/>
        <v>18</v>
      </c>
      <c r="Q157" s="20">
        <f t="shared" si="46"/>
        <v>25</v>
      </c>
      <c r="R157" s="20">
        <f>COUNTIF(R154:R156,"E")</f>
        <v>0</v>
      </c>
      <c r="S157" s="20">
        <f>COUNTIF(S154:S156,"C")</f>
        <v>3</v>
      </c>
      <c r="T157" s="20">
        <f>COUNTIF(T154:T156,"VP")</f>
        <v>0</v>
      </c>
      <c r="U157" s="50">
        <f>3/18</f>
        <v>0.16666666666666666</v>
      </c>
    </row>
    <row r="158" spans="1:21" ht="17.25" customHeight="1">
      <c r="A158" s="143" t="s">
        <v>47</v>
      </c>
      <c r="B158" s="144"/>
      <c r="C158" s="144"/>
      <c r="D158" s="144"/>
      <c r="E158" s="144"/>
      <c r="F158" s="144"/>
      <c r="G158" s="144"/>
      <c r="H158" s="144"/>
      <c r="I158" s="144"/>
      <c r="J158" s="145"/>
      <c r="K158" s="20">
        <f>K157*14</f>
        <v>56</v>
      </c>
      <c r="L158" s="20">
        <f t="shared" ref="L158:Q158" si="47">L157*14</f>
        <v>28</v>
      </c>
      <c r="M158" s="20">
        <f t="shared" si="47"/>
        <v>14</v>
      </c>
      <c r="N158" s="20">
        <f t="shared" si="47"/>
        <v>0</v>
      </c>
      <c r="O158" s="20">
        <f t="shared" si="47"/>
        <v>98</v>
      </c>
      <c r="P158" s="20">
        <f t="shared" si="47"/>
        <v>252</v>
      </c>
      <c r="Q158" s="20">
        <f t="shared" si="47"/>
        <v>350</v>
      </c>
      <c r="R158" s="114"/>
      <c r="S158" s="115"/>
      <c r="T158" s="115"/>
      <c r="U158" s="116"/>
    </row>
    <row r="159" spans="1:21">
      <c r="A159" s="146"/>
      <c r="B159" s="147"/>
      <c r="C159" s="147"/>
      <c r="D159" s="147"/>
      <c r="E159" s="147"/>
      <c r="F159" s="147"/>
      <c r="G159" s="147"/>
      <c r="H159" s="147"/>
      <c r="I159" s="147"/>
      <c r="J159" s="148"/>
      <c r="K159" s="189">
        <f>SUM(K158:N158)</f>
        <v>98</v>
      </c>
      <c r="L159" s="190"/>
      <c r="M159" s="190"/>
      <c r="N159" s="191"/>
      <c r="O159" s="192">
        <f>SUM(O158:P158)</f>
        <v>350</v>
      </c>
      <c r="P159" s="193"/>
      <c r="Q159" s="194"/>
      <c r="R159" s="117"/>
      <c r="S159" s="118"/>
      <c r="T159" s="118"/>
      <c r="U159" s="119"/>
    </row>
    <row r="160" spans="1:21" s="47" customFormat="1" ht="9" customHeight="1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1"/>
      <c r="L160" s="41"/>
      <c r="M160" s="41"/>
      <c r="N160" s="41"/>
      <c r="O160" s="42"/>
      <c r="P160" s="42"/>
      <c r="Q160" s="42"/>
      <c r="R160" s="43"/>
      <c r="S160" s="43"/>
      <c r="T160" s="43"/>
      <c r="U160" s="43"/>
    </row>
    <row r="161" spans="1:21">
      <c r="A161" s="195" t="s">
        <v>59</v>
      </c>
      <c r="B161" s="195"/>
    </row>
    <row r="162" spans="1:21" ht="26.25" customHeight="1">
      <c r="A162" s="92" t="s">
        <v>26</v>
      </c>
      <c r="B162" s="125" t="s">
        <v>51</v>
      </c>
      <c r="C162" s="139"/>
      <c r="D162" s="139"/>
      <c r="E162" s="139"/>
      <c r="F162" s="139"/>
      <c r="G162" s="126"/>
      <c r="H162" s="125" t="s">
        <v>54</v>
      </c>
      <c r="I162" s="126"/>
      <c r="J162" s="129" t="s">
        <v>55</v>
      </c>
      <c r="K162" s="131"/>
      <c r="L162" s="131"/>
      <c r="M162" s="131"/>
      <c r="N162" s="131"/>
      <c r="O162" s="131"/>
      <c r="P162" s="130"/>
      <c r="Q162" s="125" t="s">
        <v>45</v>
      </c>
      <c r="R162" s="126"/>
      <c r="S162" s="129" t="s">
        <v>56</v>
      </c>
      <c r="T162" s="131"/>
      <c r="U162" s="57"/>
    </row>
    <row r="163" spans="1:21">
      <c r="A163" s="92"/>
      <c r="B163" s="127"/>
      <c r="C163" s="140"/>
      <c r="D163" s="140"/>
      <c r="E163" s="140"/>
      <c r="F163" s="140"/>
      <c r="G163" s="128"/>
      <c r="H163" s="127"/>
      <c r="I163" s="128"/>
      <c r="J163" s="129" t="s">
        <v>32</v>
      </c>
      <c r="K163" s="130"/>
      <c r="L163" s="129" t="s">
        <v>6</v>
      </c>
      <c r="M163" s="131"/>
      <c r="N163" s="130"/>
      <c r="O163" s="129" t="s">
        <v>29</v>
      </c>
      <c r="P163" s="130"/>
      <c r="Q163" s="127"/>
      <c r="R163" s="128"/>
      <c r="S163" s="26" t="s">
        <v>57</v>
      </c>
      <c r="T163" s="53" t="s">
        <v>58</v>
      </c>
      <c r="U163" s="58"/>
    </row>
    <row r="164" spans="1:21">
      <c r="A164" s="26">
        <v>1</v>
      </c>
      <c r="B164" s="129" t="s">
        <v>52</v>
      </c>
      <c r="C164" s="131"/>
      <c r="D164" s="131"/>
      <c r="E164" s="131"/>
      <c r="F164" s="131"/>
      <c r="G164" s="130"/>
      <c r="H164" s="138">
        <f>J164</f>
        <v>44</v>
      </c>
      <c r="I164" s="138"/>
      <c r="J164" s="132">
        <f>O41+O50+O60+O76-J165</f>
        <v>44</v>
      </c>
      <c r="K164" s="133"/>
      <c r="L164" s="132">
        <f>P41+P50+P60+P76-L165</f>
        <v>154</v>
      </c>
      <c r="M164" s="134"/>
      <c r="N164" s="133"/>
      <c r="O164" s="121">
        <f>SUM(J164:N164)</f>
        <v>198</v>
      </c>
      <c r="P164" s="122"/>
      <c r="Q164" s="123">
        <f>H164/H166</f>
        <v>0.88</v>
      </c>
      <c r="R164" s="124"/>
      <c r="S164" s="15">
        <f>J41+J50-S165</f>
        <v>60</v>
      </c>
      <c r="T164" s="67">
        <f>J60+J76-J154-J155</f>
        <v>50</v>
      </c>
      <c r="U164" s="59"/>
    </row>
    <row r="165" spans="1:21" ht="12.75" customHeight="1">
      <c r="A165" s="26">
        <v>2</v>
      </c>
      <c r="B165" s="129" t="s">
        <v>53</v>
      </c>
      <c r="C165" s="131"/>
      <c r="D165" s="131"/>
      <c r="E165" s="131"/>
      <c r="F165" s="131"/>
      <c r="G165" s="130"/>
      <c r="H165" s="138">
        <f>J165</f>
        <v>6</v>
      </c>
      <c r="I165" s="138"/>
      <c r="J165" s="93">
        <f>O90</f>
        <v>6</v>
      </c>
      <c r="K165" s="94"/>
      <c r="L165" s="93">
        <f>P90</f>
        <v>12</v>
      </c>
      <c r="M165" s="95"/>
      <c r="N165" s="94"/>
      <c r="O165" s="121">
        <f>SUM(J165:N165)</f>
        <v>18</v>
      </c>
      <c r="P165" s="122"/>
      <c r="Q165" s="123">
        <f>H165/H166</f>
        <v>0.12</v>
      </c>
      <c r="R165" s="124"/>
      <c r="S165" s="14">
        <v>0</v>
      </c>
      <c r="T165" s="68">
        <f>J154+J155</f>
        <v>10</v>
      </c>
      <c r="U165" s="58"/>
    </row>
    <row r="166" spans="1:21">
      <c r="A166" s="129" t="s">
        <v>24</v>
      </c>
      <c r="B166" s="131"/>
      <c r="C166" s="131"/>
      <c r="D166" s="131"/>
      <c r="E166" s="131"/>
      <c r="F166" s="131"/>
      <c r="G166" s="130"/>
      <c r="H166" s="92">
        <f>SUM(H164:I165)</f>
        <v>50</v>
      </c>
      <c r="I166" s="92"/>
      <c r="J166" s="92">
        <f>SUM(J164:K165)</f>
        <v>50</v>
      </c>
      <c r="K166" s="92"/>
      <c r="L166" s="80">
        <f>SUM(L164:N165)</f>
        <v>166</v>
      </c>
      <c r="M166" s="81"/>
      <c r="N166" s="82"/>
      <c r="O166" s="80">
        <f>SUM(O164:P165)</f>
        <v>216</v>
      </c>
      <c r="P166" s="82"/>
      <c r="Q166" s="136">
        <f>SUM(Q164:R165)</f>
        <v>1</v>
      </c>
      <c r="R166" s="137"/>
      <c r="S166" s="18">
        <f>SUM(S164:S165)</f>
        <v>60</v>
      </c>
      <c r="T166" s="51">
        <f>SUM(T164:T165)</f>
        <v>60</v>
      </c>
      <c r="U166" s="60"/>
    </row>
    <row r="176" spans="1:21">
      <c r="B176" s="2"/>
      <c r="C176" s="2"/>
      <c r="D176" s="2"/>
      <c r="E176" s="2"/>
      <c r="F176" s="2"/>
      <c r="G176" s="2"/>
      <c r="N176" s="8"/>
      <c r="O176" s="8"/>
      <c r="P176" s="8"/>
      <c r="Q176" s="8"/>
      <c r="R176" s="8"/>
      <c r="S176" s="8"/>
      <c r="T176" s="8"/>
    </row>
    <row r="177" spans="2:20">
      <c r="B177" s="8"/>
      <c r="C177" s="8"/>
      <c r="D177" s="8"/>
      <c r="E177" s="8"/>
      <c r="F177" s="8"/>
      <c r="G177" s="8"/>
      <c r="H177" s="13"/>
      <c r="I177" s="13"/>
      <c r="J177" s="13"/>
      <c r="N177" s="8"/>
      <c r="O177" s="8"/>
      <c r="P177" s="8"/>
      <c r="Q177" s="8"/>
      <c r="R177" s="8"/>
      <c r="S177" s="8"/>
      <c r="T177" s="8"/>
    </row>
  </sheetData>
  <sheetProtection deleteColumns="0" deleteRows="0" selectLockedCells="1" selectUnlockedCells="1"/>
  <mergeCells count="223">
    <mergeCell ref="A27:H27"/>
    <mergeCell ref="A146:I146"/>
    <mergeCell ref="K148:N148"/>
    <mergeCell ref="O148:Q148"/>
    <mergeCell ref="O121:Q121"/>
    <mergeCell ref="K121:N121"/>
    <mergeCell ref="A119:I119"/>
    <mergeCell ref="S162:T162"/>
    <mergeCell ref="A161:B161"/>
    <mergeCell ref="O107:Q107"/>
    <mergeCell ref="B145:I145"/>
    <mergeCell ref="B115:I115"/>
    <mergeCell ref="B116:I116"/>
    <mergeCell ref="B117:I117"/>
    <mergeCell ref="B118:I118"/>
    <mergeCell ref="A120:J121"/>
    <mergeCell ref="B113:I113"/>
    <mergeCell ref="B114:I114"/>
    <mergeCell ref="A137:A138"/>
    <mergeCell ref="A136:U136"/>
    <mergeCell ref="J137:J138"/>
    <mergeCell ref="K137:N137"/>
    <mergeCell ref="O137:Q137"/>
    <mergeCell ref="B137:I138"/>
    <mergeCell ref="U151:U152"/>
    <mergeCell ref="A157:I157"/>
    <mergeCell ref="A158:J159"/>
    <mergeCell ref="R158:U159"/>
    <mergeCell ref="K159:N159"/>
    <mergeCell ref="O159:Q159"/>
    <mergeCell ref="O151:Q151"/>
    <mergeCell ref="A153:U153"/>
    <mergeCell ref="B154:I154"/>
    <mergeCell ref="B156:I156"/>
    <mergeCell ref="B151:I152"/>
    <mergeCell ref="R151:T151"/>
    <mergeCell ref="A151:A152"/>
    <mergeCell ref="J151:J152"/>
    <mergeCell ref="K151:N151"/>
    <mergeCell ref="B155:I155"/>
    <mergeCell ref="U137:U138"/>
    <mergeCell ref="B110:I110"/>
    <mergeCell ref="B111:I111"/>
    <mergeCell ref="A109:U109"/>
    <mergeCell ref="B141:I141"/>
    <mergeCell ref="B142:I142"/>
    <mergeCell ref="K92:N92"/>
    <mergeCell ref="O92:Q92"/>
    <mergeCell ref="R91:U92"/>
    <mergeCell ref="A90:I90"/>
    <mergeCell ref="A91:J92"/>
    <mergeCell ref="K80:N80"/>
    <mergeCell ref="O80:Q80"/>
    <mergeCell ref="A80:A81"/>
    <mergeCell ref="R80:T80"/>
    <mergeCell ref="B89:I89"/>
    <mergeCell ref="B87:I87"/>
    <mergeCell ref="B80:I81"/>
    <mergeCell ref="U80:U81"/>
    <mergeCell ref="A1:K1"/>
    <mergeCell ref="A3:K3"/>
    <mergeCell ref="K44:N44"/>
    <mergeCell ref="N22:U22"/>
    <mergeCell ref="N1:U1"/>
    <mergeCell ref="N14:U14"/>
    <mergeCell ref="A4:K5"/>
    <mergeCell ref="A33:U33"/>
    <mergeCell ref="A17:K17"/>
    <mergeCell ref="N3:O3"/>
    <mergeCell ref="D28:F28"/>
    <mergeCell ref="A19:K19"/>
    <mergeCell ref="O44:Q44"/>
    <mergeCell ref="R44:T44"/>
    <mergeCell ref="U35:U36"/>
    <mergeCell ref="O35:Q35"/>
    <mergeCell ref="K35:N35"/>
    <mergeCell ref="U44:U45"/>
    <mergeCell ref="R35:T35"/>
    <mergeCell ref="A43:U43"/>
    <mergeCell ref="S3:U3"/>
    <mergeCell ref="S4:U4"/>
    <mergeCell ref="A22:K22"/>
    <mergeCell ref="J44:J45"/>
    <mergeCell ref="U68:U69"/>
    <mergeCell ref="B60:I60"/>
    <mergeCell ref="B68:I69"/>
    <mergeCell ref="B57:I57"/>
    <mergeCell ref="B58:I58"/>
    <mergeCell ref="A67:U67"/>
    <mergeCell ref="J68:J69"/>
    <mergeCell ref="K68:N68"/>
    <mergeCell ref="O68:Q68"/>
    <mergeCell ref="R68:T68"/>
    <mergeCell ref="A68:A69"/>
    <mergeCell ref="B59:I59"/>
    <mergeCell ref="A44:A45"/>
    <mergeCell ref="B41:I41"/>
    <mergeCell ref="A54:A55"/>
    <mergeCell ref="B54:I55"/>
    <mergeCell ref="B46:I46"/>
    <mergeCell ref="B47:I47"/>
    <mergeCell ref="B39:I39"/>
    <mergeCell ref="A2:K2"/>
    <mergeCell ref="A6:K6"/>
    <mergeCell ref="B40:I40"/>
    <mergeCell ref="A35:A36"/>
    <mergeCell ref="B38:I38"/>
    <mergeCell ref="B37:I37"/>
    <mergeCell ref="I28:K28"/>
    <mergeCell ref="B28:C28"/>
    <mergeCell ref="H28:H29"/>
    <mergeCell ref="G28:G29"/>
    <mergeCell ref="J35:J36"/>
    <mergeCell ref="A34:U34"/>
    <mergeCell ref="B35:I36"/>
    <mergeCell ref="N27:U27"/>
    <mergeCell ref="N31:U32"/>
    <mergeCell ref="N28:U29"/>
    <mergeCell ref="N26:U26"/>
    <mergeCell ref="N18:U18"/>
    <mergeCell ref="P3:R3"/>
    <mergeCell ref="P4:R4"/>
    <mergeCell ref="N4:O4"/>
    <mergeCell ref="A10:K10"/>
    <mergeCell ref="A7:K7"/>
    <mergeCell ref="A8:K8"/>
    <mergeCell ref="A9:K9"/>
    <mergeCell ref="N5:O6"/>
    <mergeCell ref="P5:R6"/>
    <mergeCell ref="S5:U6"/>
    <mergeCell ref="N13:U13"/>
    <mergeCell ref="N16:U16"/>
    <mergeCell ref="A11:K11"/>
    <mergeCell ref="A13:K13"/>
    <mergeCell ref="A14:K14"/>
    <mergeCell ref="A16:K16"/>
    <mergeCell ref="N8:U11"/>
    <mergeCell ref="A15:K15"/>
    <mergeCell ref="A25:L25"/>
    <mergeCell ref="N17:U17"/>
    <mergeCell ref="L166:N166"/>
    <mergeCell ref="O166:P166"/>
    <mergeCell ref="Q166:R166"/>
    <mergeCell ref="H165:I165"/>
    <mergeCell ref="H166:I166"/>
    <mergeCell ref="B165:G165"/>
    <mergeCell ref="B162:G163"/>
    <mergeCell ref="B164:G164"/>
    <mergeCell ref="U107:U108"/>
    <mergeCell ref="B107:I108"/>
    <mergeCell ref="J107:J108"/>
    <mergeCell ref="A139:U139"/>
    <mergeCell ref="B140:I140"/>
    <mergeCell ref="B143:I143"/>
    <mergeCell ref="B144:I144"/>
    <mergeCell ref="A150:U150"/>
    <mergeCell ref="A147:J148"/>
    <mergeCell ref="R147:U148"/>
    <mergeCell ref="A166:G166"/>
    <mergeCell ref="H162:I163"/>
    <mergeCell ref="A162:A163"/>
    <mergeCell ref="H164:I164"/>
    <mergeCell ref="O165:P165"/>
    <mergeCell ref="K107:N107"/>
    <mergeCell ref="Q165:R165"/>
    <mergeCell ref="Q162:R163"/>
    <mergeCell ref="J163:K163"/>
    <mergeCell ref="L163:N163"/>
    <mergeCell ref="O163:P163"/>
    <mergeCell ref="J162:P162"/>
    <mergeCell ref="J164:K164"/>
    <mergeCell ref="L164:N164"/>
    <mergeCell ref="O164:P164"/>
    <mergeCell ref="Q164:R164"/>
    <mergeCell ref="R137:T137"/>
    <mergeCell ref="J166:K166"/>
    <mergeCell ref="J165:K165"/>
    <mergeCell ref="L165:N165"/>
    <mergeCell ref="A12:K12"/>
    <mergeCell ref="A53:U53"/>
    <mergeCell ref="J54:J55"/>
    <mergeCell ref="K54:N54"/>
    <mergeCell ref="O54:Q54"/>
    <mergeCell ref="R54:T54"/>
    <mergeCell ref="U54:U55"/>
    <mergeCell ref="B56:I56"/>
    <mergeCell ref="N15:U15"/>
    <mergeCell ref="A105:U105"/>
    <mergeCell ref="B83:I83"/>
    <mergeCell ref="A82:U82"/>
    <mergeCell ref="A107:A108"/>
    <mergeCell ref="A86:U86"/>
    <mergeCell ref="B84:I84"/>
    <mergeCell ref="B85:I85"/>
    <mergeCell ref="B88:I88"/>
    <mergeCell ref="R120:U121"/>
    <mergeCell ref="A106:U106"/>
    <mergeCell ref="B112:I112"/>
    <mergeCell ref="R107:T107"/>
    <mergeCell ref="A79:U79"/>
    <mergeCell ref="J80:J81"/>
    <mergeCell ref="A18:K18"/>
    <mergeCell ref="A20:K20"/>
    <mergeCell ref="A21:K21"/>
    <mergeCell ref="B70:I70"/>
    <mergeCell ref="B71:I71"/>
    <mergeCell ref="B72:I72"/>
    <mergeCell ref="B73:I73"/>
    <mergeCell ref="B75:I75"/>
    <mergeCell ref="B76:I76"/>
    <mergeCell ref="B44:I45"/>
    <mergeCell ref="B50:I50"/>
    <mergeCell ref="B48:I48"/>
    <mergeCell ref="B49:I49"/>
    <mergeCell ref="N19:U19"/>
    <mergeCell ref="A24:K24"/>
    <mergeCell ref="A26:K26"/>
    <mergeCell ref="N20:U20"/>
    <mergeCell ref="N21:U21"/>
    <mergeCell ref="N23:U23"/>
    <mergeCell ref="N24:U24"/>
    <mergeCell ref="N25:U25"/>
    <mergeCell ref="B74:I74"/>
  </mergeCells>
  <phoneticPr fontId="5" type="noConversion"/>
  <conditionalFormatting sqref="L31:M31">
    <cfRule type="cellIs" dxfId="0" priority="149" operator="equal">
      <formula>"E bine"</formula>
    </cfRule>
  </conditionalFormatting>
  <dataValidations disablePrompts="1" count="4">
    <dataValidation type="list" allowBlank="1" showInputMessage="1" showErrorMessage="1" sqref="U140:U145 U154:U156 U83:U85 U87:U89 U110:U118 U46:U49 U37:U40 U56:U59 U70:U75">
      <formula1>#REF!</formula1>
    </dataValidation>
    <dataValidation type="list" allowBlank="1" showInputMessage="1" showErrorMessage="1" sqref="S83:S85 S142 S140 S70:S75 S87:S89 S46:S49 S37:S40 S56:S59">
      <formula1>$S$36</formula1>
    </dataValidation>
    <dataValidation type="list" allowBlank="1" showInputMessage="1" showErrorMessage="1" sqref="R87:R89 R142 R140 R83:R85 R70:R75 R46:R49 R37:R40 R56:R59">
      <formula1>$R$36</formula1>
    </dataValidation>
    <dataValidation type="list" allowBlank="1" showInputMessage="1" showErrorMessage="1" sqref="T87:T89 T142 T140 T83:T85 T70:T75 T46:T49 T37:T40 T56:T59">
      <formula1>$T$36</formula1>
    </dataValidation>
  </dataValidations>
  <pageMargins left="0.1181091426071741" right="0.1181091426071741" top="0.74803040244969377" bottom="0.74803040244969377" header="0.31496062992125984" footer="0.31496062992125984"/>
  <pageSetup paperSize="9" orientation="landscape" blackAndWhite="1" r:id="rId1"/>
  <ignoredErrors>
    <ignoredError sqref="N164:N165 L16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2015-11-08T10:04:42Z</dcterms:created>
  <dcterms:modified xsi:type="dcterms:W3CDTF">2015-11-08T10:31:15Z</dcterms:modified>
</cp:coreProperties>
</file>